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95" windowWidth="20295" windowHeight="1650" activeTab="0"/>
  </bookViews>
  <sheets>
    <sheet name="План реализации 2015" sheetId="1" r:id="rId1"/>
    <sheet name="Лист3" sheetId="2" r:id="rId2"/>
  </sheets>
  <definedNames>
    <definedName name="_xlnm.Print_Titles" localSheetId="0">'План реализации 2015'!$4:$6</definedName>
    <definedName name="_xlnm.Print_Area" localSheetId="0">'План реализации 2015'!$A$1:$S$55</definedName>
  </definedNames>
  <calcPr fullCalcOnLoad="1"/>
</workbook>
</file>

<file path=xl/sharedStrings.xml><?xml version="1.0" encoding="utf-8"?>
<sst xmlns="http://schemas.openxmlformats.org/spreadsheetml/2006/main" count="215" uniqueCount="142">
  <si>
    <t>Код</t>
  </si>
  <si>
    <t>ГП</t>
  </si>
  <si>
    <t>ППГП</t>
  </si>
  <si>
    <t>ЗГП</t>
  </si>
  <si>
    <t>ОМ</t>
  </si>
  <si>
    <t>Подпрограмма №  1 «Развитие созидательной активности молодежи» на 2014-2020 годы</t>
  </si>
  <si>
    <t>Задача 1 – вовлечение молодежи в социальную практику, трудовую и экономическую деятельность и ее информирование о потенциальных возможностях саморазвития</t>
  </si>
  <si>
    <t>Задача 2 – поддержка социально значимых инициатив и проектов молодежи, развитие системы поддержки талантливой и творческой молодежи</t>
  </si>
  <si>
    <t>Задача 2 – координация системы допризывной подготовки молодежи Калининградской области, формирование у юношей первичных знаний, умений и навыков, необходимых для службы в Вооруженных Силах Российской Федерации</t>
  </si>
  <si>
    <t>ЦСР</t>
  </si>
  <si>
    <t>П</t>
  </si>
  <si>
    <t>Наименование мероприятия</t>
  </si>
  <si>
    <t>Показатель выполнения мероприятия</t>
  </si>
  <si>
    <t>Ответственный исполнитель - получатель бюджетных средств</t>
  </si>
  <si>
    <t>Чел.</t>
  </si>
  <si>
    <t>Количество субъектов малого и среднего предпринимательства, получивших поддержку</t>
  </si>
  <si>
    <t>Ед.</t>
  </si>
  <si>
    <t>Количество проведенных консультаций с целью  развития существующей  сети добровольчества и привлечения в добровольческую деятельность</t>
  </si>
  <si>
    <t>Численность молодых людей в возрасте от 14 до 30 лет, вовлеченных в созидательно активную деятельность</t>
  </si>
  <si>
    <t>Количество участников мероприятий, направленных на продвижение инициативной молодежи</t>
  </si>
  <si>
    <t>Количество участников мероприятий, направленных на выявление и поддержку талантливой и творческой молодежи</t>
  </si>
  <si>
    <t>Количество молодежи в возрасте 14-30 лет, участвующей в мероприятиях и проектах, направленных на гражданско-патриотическое воспитание молодежи, формирование правовых, культурных, нравственных и семейных ценностей среди молодежи</t>
  </si>
  <si>
    <t>Число участников экскурсионно-образовательных поездок детей и молодежи Калининградской области в другие субъекты Российской Федерации</t>
  </si>
  <si>
    <t>Количество общественных объединений, патриотических и военно-патриотических клубов, центров, включенных в работу по допризывной подготовке молодежи</t>
  </si>
  <si>
    <t>6</t>
  </si>
  <si>
    <r>
      <t> </t>
    </r>
    <r>
      <rPr>
        <sz val="13"/>
        <color indexed="8"/>
        <rFont val="Times New Roman"/>
        <family val="1"/>
      </rPr>
      <t>Задача 1 – совершенствование механизмов гражданско-патриотического воспитания и формирование правовых, культурных, нравственных и семейных ценностей молодежи</t>
    </r>
  </si>
  <si>
    <t>ГБУ Центр молодежи</t>
  </si>
  <si>
    <t>ГБУ Центр молодежи- Государственное бюджетное учреждение центр молодежи</t>
  </si>
  <si>
    <t>ГБУ ОЦДМО Жемчужина- Государственное бюджетное учреждение "Областной центр детского и молодежного отдыха "Жемчужина"</t>
  </si>
  <si>
    <t>АДМ- Агентство по делам молодежи Калининградской оласти</t>
  </si>
  <si>
    <t>АДМ</t>
  </si>
  <si>
    <t>ГБУ ОЦДМО Жемчужина</t>
  </si>
  <si>
    <t>Проведение ремонтных работ в Областном центре детского и молодежного отдыха «Жемчужина"</t>
  </si>
  <si>
    <t>Количество студентов, вовлеченных в трудовую деятельность в составах студенческих отрядов</t>
  </si>
  <si>
    <t>Количество проведенных мероприятий и проектов в сфере молодежной политики</t>
  </si>
  <si>
    <t>4.1.</t>
  </si>
  <si>
    <t>Количество проведенных мероприятий, направленных на создание условий, направленных на вовлечение молодежи в предпринимательскую деятельность</t>
  </si>
  <si>
    <t>2.1</t>
  </si>
  <si>
    <t>Количество разработанных, информационных, аналитических и методических материалов по молодёжной политике</t>
  </si>
  <si>
    <t>Методическая поддержка специалистов по работе с молодежью, молодежных лидеров</t>
  </si>
  <si>
    <t>Число специалистов по работе с молодежью, молодежных лидеров, повысивших профессиональный уровень</t>
  </si>
  <si>
    <t>6.2</t>
  </si>
  <si>
    <t>Количество мероприятий, связанных с подготовкой молодёжного форума и функционированием палаточного лагеря</t>
  </si>
  <si>
    <t>Количество молодых людей, участвующих в молодежном форуме</t>
  </si>
  <si>
    <t>8</t>
  </si>
  <si>
    <t>8.1.</t>
  </si>
  <si>
    <t>8.2.</t>
  </si>
  <si>
    <t>Количество поддержанных молодежных проектов</t>
  </si>
  <si>
    <t>Поддержка проектов и программ детских и молодежных общественных объединений Калининградской области (на конкурсной основе)</t>
  </si>
  <si>
    <t>Поддержка талантливой молодежи (на конкурсной основе), премирование победителей</t>
  </si>
  <si>
    <t>Количество талантливой  молодежи, получившей поддержку</t>
  </si>
  <si>
    <t>Количество молодёжи, участвующих в мероприятиях по патриотическому воспитанию и допризывной подготовке к военной службе</t>
  </si>
  <si>
    <t>Территория лагеря с 20 зданиями и сооружениями</t>
  </si>
  <si>
    <t>Государственная услуга ГБУ "Центр молодежи" -организация экскурсионно-образовательных поездок для детей и молодежи Калининградской области</t>
  </si>
  <si>
    <t>Государственная работа ГБУ ОЦДМО "Жемчужина" по содержанию зданий и сооружений</t>
  </si>
  <si>
    <t>Государственная работа ГБУ "Центр молодежи" по организации проведения мероприятий и проектов в сфере молодежной политики</t>
  </si>
  <si>
    <t xml:space="preserve">Государственная услуга ГБУ "Центр молодежи" по организации и поддержки движения студенческих трудовых отрядов </t>
  </si>
  <si>
    <t xml:space="preserve">Государственная работа ГБУ "Центр молодежи" по организации добровольческой деятельности </t>
  </si>
  <si>
    <t>Государственная работа ГБУ "Центр молодежи" по информационному обеспечению молодежной политики</t>
  </si>
  <si>
    <t xml:space="preserve">Государственная работа ГБУ "Центр молодежи" по организации подготовки молодежного форума и функционированию палаточного лагеря </t>
  </si>
  <si>
    <t>Государственная услуга ГБУ "Центр молодежи" по организации участия молодых людей в молодежном форуме, направленном на поддержку молодежных инициатив</t>
  </si>
  <si>
    <t>Государственная работа ГБУ ОЦДМО "Жемчужина" по организации проведения мероприятий и проектов в сфере молодежной политики</t>
  </si>
  <si>
    <t xml:space="preserve">Государственная работа ГБУ "Центр молодежи" в сфере патриотического воспитания и допризывной подготовки молодежи к военной службе  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</si>
  <si>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</si>
  <si>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Площадь ремонтируемых помещений</t>
  </si>
  <si>
    <t>ГБУ "Центр молодежи"</t>
  </si>
  <si>
    <t>Количество молодых людей в возрасте 14-30 лет, участвующих в деятельности молодежных и студенческих трудовых отрядов, мероприятиях для работающей молодежи, вовлеченных в добровольческую деятельность</t>
  </si>
  <si>
    <t>5.1</t>
  </si>
  <si>
    <t>Обеспечение деятельности Агентства по делам молодежи Калининградской области</t>
  </si>
  <si>
    <t>Количество штатных единиц</t>
  </si>
  <si>
    <t>3</t>
  </si>
  <si>
    <t>6.1.</t>
  </si>
  <si>
    <t>2.2</t>
  </si>
  <si>
    <t>2.3</t>
  </si>
  <si>
    <t>6.3</t>
  </si>
  <si>
    <t>7</t>
  </si>
  <si>
    <t>3.1</t>
  </si>
  <si>
    <t>7.1</t>
  </si>
  <si>
    <t>8.1</t>
  </si>
  <si>
    <t>4.2.</t>
  </si>
  <si>
    <t>8.2</t>
  </si>
  <si>
    <t>10</t>
  </si>
  <si>
    <t>10.1.</t>
  </si>
  <si>
    <t>5.2</t>
  </si>
  <si>
    <t>10.2.</t>
  </si>
  <si>
    <t>5.3</t>
  </si>
  <si>
    <t>10.3.</t>
  </si>
  <si>
    <t>5.4</t>
  </si>
  <si>
    <t>10.4.</t>
  </si>
  <si>
    <t>11</t>
  </si>
  <si>
    <t>11.1.</t>
  </si>
  <si>
    <t>6.2.</t>
  </si>
  <si>
    <t>11.2.</t>
  </si>
  <si>
    <t>Гражданско-патриотическое воспитание молодежи, формирование правовых, культурных, нравственных и семейных ценностей среди молодежи</t>
  </si>
  <si>
    <t>14</t>
  </si>
  <si>
    <t>14.1</t>
  </si>
  <si>
    <t>7.2</t>
  </si>
  <si>
    <t>7.3</t>
  </si>
  <si>
    <t>14.2</t>
  </si>
  <si>
    <t>14.3</t>
  </si>
  <si>
    <t>7.4</t>
  </si>
  <si>
    <t>14.4</t>
  </si>
  <si>
    <t>7.5</t>
  </si>
  <si>
    <t>14.5</t>
  </si>
  <si>
    <t>7.7.</t>
  </si>
  <si>
    <t>14.7</t>
  </si>
  <si>
    <t>16</t>
  </si>
  <si>
    <t>16.1</t>
  </si>
  <si>
    <t>16.2</t>
  </si>
  <si>
    <t>5.5</t>
  </si>
  <si>
    <t>Поддержка деятельности молодежных консультативно-совещательных органов</t>
  </si>
  <si>
    <t>10.5</t>
  </si>
  <si>
    <t>Основное мероприятие 1. Обеспечение оптимальной трудовой занятости молодежи и участие молодежи в добровольческой деятельности</t>
  </si>
  <si>
    <t>Основное мероприятие 2. Содействие развитию молодежного предпринимательства</t>
  </si>
  <si>
    <t>Основное мероприятие 3. Информационно-методическое и кадровое обеспечение молодежной сферы</t>
  </si>
  <si>
    <t>Основное мероприятие 1. Поддержка и развитие молодежной инициативы (вместе с проведением международного молодежного форума «Балтийский Артек»)</t>
  </si>
  <si>
    <t>Основное мероприятие 2. Поддержка талантливой и творческой молодежи</t>
  </si>
  <si>
    <t>Основное мероприятие 1 –  координация деятельности по допризывной подготовке молодежи и проведение мероприятий, направленных на повышение уровня мотивации к прохождению воинской службы</t>
  </si>
  <si>
    <t>Количество мероприятий и проектов молодежных консультативно-совещательных органов</t>
  </si>
  <si>
    <t>1625099*</t>
  </si>
  <si>
    <t>Чел.*</t>
  </si>
  <si>
    <t>Приложение №1</t>
  </si>
  <si>
    <t>* при условии софинансирования мероприятия из федерального бюджета, предусмотренного в Федеральной целевой программе развития Калининградской области на период до 2020 года</t>
  </si>
  <si>
    <t>Подпрограмма  №2 «Формирование ценностных ориентаций и патриотическое воспитание молодежи» на 2015-2020 годы</t>
  </si>
  <si>
    <t>исп.,
%</t>
  </si>
  <si>
    <t>Ед. измер.</t>
  </si>
  <si>
    <t>Расходы областного бюджета на реализацию государственной программы (тыс.руб.)</t>
  </si>
  <si>
    <t>Норматив расходов (тыс. руб.)</t>
  </si>
  <si>
    <t>План</t>
  </si>
  <si>
    <t>ед</t>
  </si>
  <si>
    <t>Государственная программа Калининградской области "Молодежь"</t>
  </si>
  <si>
    <t>План год</t>
  </si>
  <si>
    <t>план  год</t>
  </si>
  <si>
    <t>Ед.*</t>
  </si>
  <si>
    <t>Наименование</t>
  </si>
  <si>
    <t>Работа по организации проведения мероприятий, направленных на вовлечение молодежи в предпринимательскую деятельность</t>
  </si>
  <si>
    <t xml:space="preserve">Мониторинг реализации основных мероприятий Государственной программы Калининградской области "Молодежь" 
отчетный период 9 месяцев 2015 года   </t>
  </si>
  <si>
    <t>факт 9 месяцев</t>
  </si>
  <si>
    <t>план 9 месяцев</t>
  </si>
  <si>
    <t>гранты в форме субсидий некоммерческим организациям за лучшую организацию работы военно-патриотического клуба</t>
  </si>
  <si>
    <t>Количество поддержанных клубов</t>
  </si>
  <si>
    <t>УТВЕРЖДАЮ
руководитель (директор) Агентства по делам молодежи Калининградской области
_____________________________ Т.А. Васильева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</si>
</sst>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textRotation="90" wrapText="1"/>
    </xf>
    <xf numFmtId="49" fontId="41" fillId="0" borderId="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164" fontId="42" fillId="0" borderId="10" xfId="0" applyNumberFormat="1" applyFont="1" applyFill="1" applyBorder="1" applyAlignment="1">
      <alignment horizontal="left" vertical="center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4" fontId="41" fillId="0" borderId="0" xfId="0" applyNumberFormat="1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164" fontId="42" fillId="33" borderId="10" xfId="0" applyNumberFormat="1" applyFont="1" applyFill="1" applyBorder="1" applyAlignment="1">
      <alignment horizontal="left" vertical="center" wrapText="1"/>
    </xf>
    <xf numFmtId="9" fontId="41" fillId="0" borderId="0" xfId="0" applyNumberFormat="1" applyFont="1" applyFill="1" applyBorder="1" applyAlignment="1">
      <alignment horizontal="center" vertical="center"/>
    </xf>
    <xf numFmtId="9" fontId="45" fillId="0" borderId="10" xfId="0" applyNumberFormat="1" applyFont="1" applyFill="1" applyBorder="1" applyAlignment="1">
      <alignment horizontal="center" vertical="center" wrapText="1"/>
    </xf>
    <xf numFmtId="9" fontId="41" fillId="0" borderId="10" xfId="0" applyNumberFormat="1" applyFont="1" applyFill="1" applyBorder="1" applyAlignment="1">
      <alignment horizontal="center" vertical="center"/>
    </xf>
    <xf numFmtId="9" fontId="43" fillId="0" borderId="10" xfId="0" applyNumberFormat="1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64" fontId="41" fillId="0" borderId="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164" fontId="41" fillId="0" borderId="0" xfId="0" applyNumberFormat="1" applyFont="1" applyFill="1" applyBorder="1" applyAlignment="1">
      <alignment horizontal="left" vertical="center"/>
    </xf>
    <xf numFmtId="164" fontId="41" fillId="0" borderId="10" xfId="0" applyNumberFormat="1" applyFont="1" applyFill="1" applyBorder="1" applyAlignment="1">
      <alignment horizontal="left" vertical="center"/>
    </xf>
    <xf numFmtId="165" fontId="41" fillId="0" borderId="0" xfId="0" applyNumberFormat="1" applyFont="1" applyFill="1" applyBorder="1" applyAlignment="1">
      <alignment horizontal="center" vertical="center"/>
    </xf>
    <xf numFmtId="165" fontId="41" fillId="0" borderId="10" xfId="0" applyNumberFormat="1" applyFont="1" applyFill="1" applyBorder="1" applyAlignment="1">
      <alignment horizontal="center" vertical="center" wrapText="1"/>
    </xf>
    <xf numFmtId="165" fontId="41" fillId="0" borderId="10" xfId="0" applyNumberFormat="1" applyFont="1" applyFill="1" applyBorder="1" applyAlignment="1">
      <alignment horizontal="center" vertical="center"/>
    </xf>
    <xf numFmtId="165" fontId="44" fillId="0" borderId="10" xfId="0" applyNumberFormat="1" applyFont="1" applyFill="1" applyBorder="1" applyAlignment="1">
      <alignment horizontal="center" vertical="center" wrapText="1"/>
    </xf>
    <xf numFmtId="165" fontId="43" fillId="0" borderId="10" xfId="0" applyNumberFormat="1" applyFont="1" applyFill="1" applyBorder="1" applyAlignment="1">
      <alignment horizontal="center" vertical="center"/>
    </xf>
    <xf numFmtId="165" fontId="41" fillId="33" borderId="10" xfId="0" applyNumberFormat="1" applyFont="1" applyFill="1" applyBorder="1" applyAlignment="1">
      <alignment horizontal="center" vertical="center"/>
    </xf>
    <xf numFmtId="165" fontId="41" fillId="0" borderId="11" xfId="0" applyNumberFormat="1" applyFont="1" applyFill="1" applyBorder="1" applyAlignment="1">
      <alignment horizontal="center" vertical="center"/>
    </xf>
    <xf numFmtId="164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 vertical="center" wrapText="1"/>
    </xf>
    <xf numFmtId="165" fontId="46" fillId="0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/>
    </xf>
    <xf numFmtId="165" fontId="47" fillId="0" borderId="10" xfId="0" applyNumberFormat="1" applyFont="1" applyFill="1" applyBorder="1" applyAlignment="1">
      <alignment horizontal="center" vertical="center" wrapText="1"/>
    </xf>
    <xf numFmtId="165" fontId="46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/>
    </xf>
    <xf numFmtId="164" fontId="41" fillId="0" borderId="10" xfId="0" applyNumberFormat="1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165" fontId="41" fillId="0" borderId="10" xfId="0" applyNumberFormat="1" applyFont="1" applyFill="1" applyBorder="1" applyAlignment="1">
      <alignment horizontal="center" vertical="center" wrapText="1"/>
    </xf>
    <xf numFmtId="165" fontId="41" fillId="0" borderId="10" xfId="0" applyNumberFormat="1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165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164" fontId="42" fillId="33" borderId="10" xfId="0" applyNumberFormat="1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center" vertical="center" wrapText="1"/>
    </xf>
    <xf numFmtId="3" fontId="50" fillId="0" borderId="12" xfId="0" applyNumberFormat="1" applyFont="1" applyFill="1" applyBorder="1" applyAlignment="1">
      <alignment horizontal="center"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right" vertical="center" wrapText="1"/>
    </xf>
    <xf numFmtId="0" fontId="45" fillId="0" borderId="14" xfId="0" applyFont="1" applyFill="1" applyBorder="1" applyAlignment="1">
      <alignment horizontal="right" vertical="center"/>
    </xf>
    <xf numFmtId="16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165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9"/>
  <sheetViews>
    <sheetView tabSelected="1" view="pageBreakPreview" zoomScale="60" zoomScaleNormal="70" zoomScalePageLayoutView="0" workbookViewId="0" topLeftCell="A1">
      <pane xSplit="6" ySplit="6" topLeftCell="G10" activePane="bottomRight" state="frozen"/>
      <selection pane="topLeft" activeCell="B1" sqref="B1"/>
      <selection pane="topRight" activeCell="H1" sqref="H1"/>
      <selection pane="bottomLeft" activeCell="B6" sqref="B6"/>
      <selection pane="bottomRight" activeCell="T1" sqref="T1:T65536"/>
    </sheetView>
  </sheetViews>
  <sheetFormatPr defaultColWidth="9.140625" defaultRowHeight="15"/>
  <cols>
    <col min="1" max="4" width="6.140625" style="12" customWidth="1"/>
    <col min="5" max="5" width="12.28125" style="12" customWidth="1"/>
    <col min="6" max="6" width="6.140625" style="6" customWidth="1"/>
    <col min="7" max="7" width="23.28125" style="45" customWidth="1"/>
    <col min="8" max="8" width="20.57421875" style="47" customWidth="1"/>
    <col min="9" max="9" width="10.140625" style="3" customWidth="1"/>
    <col min="10" max="12" width="10.140625" style="12" customWidth="1"/>
    <col min="13" max="13" width="10.140625" style="40" customWidth="1"/>
    <col min="14" max="14" width="12.00390625" style="50" customWidth="1"/>
    <col min="15" max="15" width="14.140625" style="54" customWidth="1"/>
    <col min="16" max="17" width="12.28125" style="54" customWidth="1"/>
    <col min="18" max="18" width="12.28125" style="29" customWidth="1"/>
    <col min="19" max="19" width="19.421875" style="21" customWidth="1"/>
    <col min="20" max="33" width="9.140625" style="1" customWidth="1"/>
    <col min="34" max="16384" width="9.140625" style="2" customWidth="1"/>
  </cols>
  <sheetData>
    <row r="1" spans="1:19" ht="21" customHeight="1">
      <c r="A1" s="33"/>
      <c r="B1" s="33"/>
      <c r="C1" s="33"/>
      <c r="D1" s="33"/>
      <c r="E1" s="33"/>
      <c r="F1" s="5"/>
      <c r="G1" s="7"/>
      <c r="H1" s="46"/>
      <c r="I1" s="44"/>
      <c r="J1" s="33"/>
      <c r="K1" s="56"/>
      <c r="L1" s="75"/>
      <c r="M1" s="38"/>
      <c r="N1" s="48"/>
      <c r="O1" s="48"/>
      <c r="P1" s="48"/>
      <c r="Q1" s="48"/>
      <c r="R1" s="28"/>
      <c r="S1" s="34" t="s">
        <v>121</v>
      </c>
    </row>
    <row r="2" spans="1:19" ht="82.5" customHeight="1">
      <c r="A2" s="98" t="s">
        <v>141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58.5" customHeight="1">
      <c r="A3" s="95" t="s">
        <v>136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7"/>
    </row>
    <row r="4" spans="1:19" ht="57" customHeight="1">
      <c r="A4" s="104" t="s">
        <v>0</v>
      </c>
      <c r="B4" s="104"/>
      <c r="C4" s="104"/>
      <c r="D4" s="104"/>
      <c r="E4" s="104"/>
      <c r="F4" s="104"/>
      <c r="G4" s="105" t="s">
        <v>11</v>
      </c>
      <c r="H4" s="100" t="s">
        <v>12</v>
      </c>
      <c r="I4" s="100"/>
      <c r="J4" s="100"/>
      <c r="K4" s="100"/>
      <c r="L4" s="100"/>
      <c r="M4" s="100"/>
      <c r="N4" s="103" t="s">
        <v>127</v>
      </c>
      <c r="O4" s="102" t="s">
        <v>126</v>
      </c>
      <c r="P4" s="102"/>
      <c r="Q4" s="102"/>
      <c r="R4" s="102"/>
      <c r="S4" s="100" t="s">
        <v>13</v>
      </c>
    </row>
    <row r="5" spans="1:19" ht="69.7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9</v>
      </c>
      <c r="F5" s="4" t="s">
        <v>10</v>
      </c>
      <c r="G5" s="105"/>
      <c r="H5" s="68" t="s">
        <v>134</v>
      </c>
      <c r="I5" s="31" t="s">
        <v>125</v>
      </c>
      <c r="J5" s="31" t="s">
        <v>132</v>
      </c>
      <c r="K5" s="55" t="s">
        <v>138</v>
      </c>
      <c r="L5" s="72" t="s">
        <v>137</v>
      </c>
      <c r="M5" s="39" t="s">
        <v>124</v>
      </c>
      <c r="N5" s="103"/>
      <c r="O5" s="49" t="s">
        <v>131</v>
      </c>
      <c r="P5" s="49" t="s">
        <v>128</v>
      </c>
      <c r="Q5" s="69" t="s">
        <v>137</v>
      </c>
      <c r="R5" s="35" t="s">
        <v>124</v>
      </c>
      <c r="S5" s="100"/>
    </row>
    <row r="6" spans="1:19" ht="15">
      <c r="A6" s="101">
        <v>1</v>
      </c>
      <c r="B6" s="101"/>
      <c r="C6" s="101"/>
      <c r="D6" s="101"/>
      <c r="E6" s="101"/>
      <c r="F6" s="101"/>
      <c r="G6" s="32">
        <v>2</v>
      </c>
      <c r="H6" s="32">
        <v>3</v>
      </c>
      <c r="I6" s="32">
        <v>4</v>
      </c>
      <c r="J6" s="12">
        <v>5</v>
      </c>
      <c r="K6" s="12">
        <v>5</v>
      </c>
      <c r="L6" s="12">
        <v>6</v>
      </c>
      <c r="M6" s="12">
        <v>7</v>
      </c>
      <c r="N6" s="50">
        <v>8</v>
      </c>
      <c r="O6" s="12">
        <v>9</v>
      </c>
      <c r="P6" s="12">
        <v>10</v>
      </c>
      <c r="Q6" s="12">
        <v>11</v>
      </c>
      <c r="R6" s="42">
        <v>12</v>
      </c>
      <c r="S6" s="42">
        <v>13</v>
      </c>
    </row>
    <row r="7" spans="1:33" s="59" customFormat="1" ht="34.5" customHeight="1">
      <c r="A7" s="77" t="s">
        <v>130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  <c r="O7" s="61">
        <f>O8+O9+O35</f>
        <v>70636.04000000001</v>
      </c>
      <c r="P7" s="61">
        <f>P8+P9+P35</f>
        <v>17659.01</v>
      </c>
      <c r="Q7" s="61">
        <f>Q8+Q9+Q35</f>
        <v>49867.18691</v>
      </c>
      <c r="R7" s="67">
        <f>Q7/O7*100</f>
        <v>70.59737056324221</v>
      </c>
      <c r="S7" s="62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</row>
    <row r="8" spans="1:19" ht="125.25" customHeight="1">
      <c r="A8" s="30">
        <v>16</v>
      </c>
      <c r="B8" s="30">
        <v>0</v>
      </c>
      <c r="C8" s="30">
        <v>1</v>
      </c>
      <c r="D8" s="30">
        <v>1</v>
      </c>
      <c r="E8" s="30">
        <v>1600019</v>
      </c>
      <c r="F8" s="8" t="s">
        <v>70</v>
      </c>
      <c r="G8" s="9" t="s">
        <v>68</v>
      </c>
      <c r="H8" s="10" t="s">
        <v>69</v>
      </c>
      <c r="I8" s="11" t="s">
        <v>14</v>
      </c>
      <c r="J8" s="12">
        <v>8</v>
      </c>
      <c r="K8" s="12">
        <v>8</v>
      </c>
      <c r="L8" s="12">
        <v>8</v>
      </c>
      <c r="M8" s="40">
        <f>L8/J8</f>
        <v>1</v>
      </c>
      <c r="N8" s="50">
        <f>O8/J8</f>
        <v>1251.175</v>
      </c>
      <c r="O8" s="50">
        <v>10009.4</v>
      </c>
      <c r="P8" s="50">
        <f>O8/12*3</f>
        <v>2502.35</v>
      </c>
      <c r="Q8" s="50">
        <v>6338.18575</v>
      </c>
      <c r="R8" s="40">
        <f>Q8/O8</f>
        <v>0.6332233450556477</v>
      </c>
      <c r="S8" s="30" t="s">
        <v>30</v>
      </c>
    </row>
    <row r="9" spans="1:33" s="59" customFormat="1" ht="23.25" customHeight="1">
      <c r="A9" s="83" t="s">
        <v>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65">
        <f>SUM(O13:O15,O18,O21,O22,O26:O30,O33,O34)</f>
        <v>37128.80100000001</v>
      </c>
      <c r="P9" s="63">
        <f>P12+P17+P20+P25+P32</f>
        <v>9118.51925</v>
      </c>
      <c r="Q9" s="65">
        <f>Q12+Q17+Q20+Q25+Q32</f>
        <v>27152.82</v>
      </c>
      <c r="R9" s="63">
        <f>Q9/O9*100</f>
        <v>73.13142161525764</v>
      </c>
      <c r="S9" s="60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</row>
    <row r="10" spans="1:19" ht="20.25" customHeight="1">
      <c r="A10" s="80" t="s">
        <v>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2"/>
    </row>
    <row r="11" spans="1:33" s="19" customFormat="1" ht="39.75" customHeight="1">
      <c r="A11" s="13">
        <v>16</v>
      </c>
      <c r="B11" s="13">
        <v>1</v>
      </c>
      <c r="C11" s="13">
        <v>2</v>
      </c>
      <c r="D11" s="13">
        <v>2</v>
      </c>
      <c r="E11" s="13"/>
      <c r="F11" s="14" t="s">
        <v>24</v>
      </c>
      <c r="G11" s="89" t="s">
        <v>112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1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19" customFormat="1" ht="55.5" customHeight="1" hidden="1">
      <c r="A12" s="13">
        <v>16</v>
      </c>
      <c r="B12" s="13">
        <v>1</v>
      </c>
      <c r="C12" s="13">
        <v>2</v>
      </c>
      <c r="D12" s="13">
        <v>2</v>
      </c>
      <c r="E12" s="13"/>
      <c r="F12" s="14" t="s">
        <v>24</v>
      </c>
      <c r="G12" s="20" t="s">
        <v>112</v>
      </c>
      <c r="H12" s="20" t="s">
        <v>66</v>
      </c>
      <c r="I12" s="43" t="s">
        <v>14</v>
      </c>
      <c r="J12" s="43">
        <v>2150</v>
      </c>
      <c r="K12" s="43">
        <v>170</v>
      </c>
      <c r="L12" s="43">
        <v>300</v>
      </c>
      <c r="M12" s="41">
        <f>L12/K12</f>
        <v>1.7647058823529411</v>
      </c>
      <c r="N12" s="50">
        <f aca="true" t="shared" si="0" ref="N12:N22">O12/J12</f>
        <v>1.3858297674418605</v>
      </c>
      <c r="O12" s="51">
        <v>2979.534</v>
      </c>
      <c r="P12" s="52">
        <f aca="true" t="shared" si="1" ref="P12:P22">O12/12*3</f>
        <v>744.8835</v>
      </c>
      <c r="Q12" s="51">
        <f>SUM(Q13:Q15)</f>
        <v>2141.138</v>
      </c>
      <c r="R12" s="41">
        <f aca="true" t="shared" si="2" ref="R12:R22">Q12/O12</f>
        <v>0.7186150585964113</v>
      </c>
      <c r="S12" s="43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19" ht="120">
      <c r="A13" s="30">
        <v>16</v>
      </c>
      <c r="B13" s="30">
        <v>1</v>
      </c>
      <c r="C13" s="30">
        <v>2</v>
      </c>
      <c r="D13" s="8" t="s">
        <v>37</v>
      </c>
      <c r="E13" s="30">
        <v>1611053</v>
      </c>
      <c r="F13" s="8" t="s">
        <v>71</v>
      </c>
      <c r="G13" s="9" t="s">
        <v>56</v>
      </c>
      <c r="H13" s="10" t="s">
        <v>33</v>
      </c>
      <c r="I13" s="11" t="s">
        <v>14</v>
      </c>
      <c r="J13" s="12">
        <v>880</v>
      </c>
      <c r="K13" s="12">
        <f>160+420+300</f>
        <v>880</v>
      </c>
      <c r="L13" s="12">
        <v>980</v>
      </c>
      <c r="M13" s="40">
        <f>L13/K13</f>
        <v>1.1136363636363635</v>
      </c>
      <c r="N13" s="50">
        <f>O13/J13</f>
        <v>1.3097511363636363</v>
      </c>
      <c r="O13" s="49">
        <v>1152.581</v>
      </c>
      <c r="P13" s="49">
        <f t="shared" si="1"/>
        <v>288.14525</v>
      </c>
      <c r="Q13" s="70">
        <v>884.659</v>
      </c>
      <c r="R13" s="40">
        <f t="shared" si="2"/>
        <v>0.7675460553314691</v>
      </c>
      <c r="S13" s="30" t="s">
        <v>26</v>
      </c>
    </row>
    <row r="14" spans="1:19" ht="105">
      <c r="A14" s="30">
        <v>16</v>
      </c>
      <c r="B14" s="30">
        <v>1</v>
      </c>
      <c r="C14" s="30">
        <v>2</v>
      </c>
      <c r="D14" s="8" t="s">
        <v>72</v>
      </c>
      <c r="E14" s="30">
        <v>1611053</v>
      </c>
      <c r="F14" s="8" t="s">
        <v>41</v>
      </c>
      <c r="G14" s="9" t="s">
        <v>55</v>
      </c>
      <c r="H14" s="10" t="s">
        <v>34</v>
      </c>
      <c r="I14" s="11" t="s">
        <v>16</v>
      </c>
      <c r="J14" s="12">
        <v>1</v>
      </c>
      <c r="K14" s="12">
        <v>1</v>
      </c>
      <c r="L14" s="25">
        <v>0</v>
      </c>
      <c r="M14" s="40">
        <v>0</v>
      </c>
      <c r="N14" s="50">
        <f t="shared" si="0"/>
        <v>220.645</v>
      </c>
      <c r="O14" s="49">
        <v>220.645</v>
      </c>
      <c r="P14" s="49">
        <f t="shared" si="1"/>
        <v>55.161249999999995</v>
      </c>
      <c r="Q14" s="70">
        <v>220.645</v>
      </c>
      <c r="R14" s="40">
        <f>Q14/O14</f>
        <v>1</v>
      </c>
      <c r="S14" s="30" t="s">
        <v>26</v>
      </c>
    </row>
    <row r="15" spans="1:19" ht="135">
      <c r="A15" s="30">
        <v>16</v>
      </c>
      <c r="B15" s="30">
        <v>1</v>
      </c>
      <c r="C15" s="30">
        <v>2</v>
      </c>
      <c r="D15" s="8" t="s">
        <v>73</v>
      </c>
      <c r="E15" s="30">
        <v>1611053</v>
      </c>
      <c r="F15" s="8" t="s">
        <v>74</v>
      </c>
      <c r="G15" s="9" t="s">
        <v>57</v>
      </c>
      <c r="H15" s="10" t="s">
        <v>17</v>
      </c>
      <c r="I15" s="11" t="s">
        <v>16</v>
      </c>
      <c r="J15" s="12">
        <v>300</v>
      </c>
      <c r="K15" s="12">
        <f>75+75+75</f>
        <v>225</v>
      </c>
      <c r="L15" s="12">
        <v>260</v>
      </c>
      <c r="M15" s="40">
        <f>L15/K15</f>
        <v>1.1555555555555554</v>
      </c>
      <c r="N15" s="50">
        <f t="shared" si="0"/>
        <v>4.439443333333333</v>
      </c>
      <c r="O15" s="50">
        <v>1331.833</v>
      </c>
      <c r="P15" s="50">
        <f t="shared" si="1"/>
        <v>332.95825</v>
      </c>
      <c r="Q15" s="70">
        <v>1035.834</v>
      </c>
      <c r="R15" s="40">
        <f t="shared" si="2"/>
        <v>0.7777506639345924</v>
      </c>
      <c r="S15" s="30" t="s">
        <v>26</v>
      </c>
    </row>
    <row r="16" spans="1:33" s="19" customFormat="1" ht="25.5" customHeight="1">
      <c r="A16" s="13">
        <v>16</v>
      </c>
      <c r="B16" s="13">
        <v>1</v>
      </c>
      <c r="C16" s="13">
        <v>2</v>
      </c>
      <c r="D16" s="13">
        <v>3</v>
      </c>
      <c r="E16" s="13">
        <v>1611053</v>
      </c>
      <c r="F16" s="14" t="s">
        <v>75</v>
      </c>
      <c r="G16" s="89" t="s">
        <v>113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19" customFormat="1" ht="73.5" customHeight="1" hidden="1">
      <c r="A17" s="13">
        <v>16</v>
      </c>
      <c r="B17" s="13">
        <v>1</v>
      </c>
      <c r="C17" s="13">
        <v>2</v>
      </c>
      <c r="D17" s="13">
        <v>3</v>
      </c>
      <c r="E17" s="13">
        <v>1611053</v>
      </c>
      <c r="F17" s="14" t="s">
        <v>75</v>
      </c>
      <c r="G17" s="20" t="s">
        <v>113</v>
      </c>
      <c r="H17" s="20" t="s">
        <v>15</v>
      </c>
      <c r="I17" s="43" t="s">
        <v>133</v>
      </c>
      <c r="J17" s="43">
        <v>58</v>
      </c>
      <c r="K17" s="43">
        <v>0</v>
      </c>
      <c r="L17" s="43">
        <v>0</v>
      </c>
      <c r="M17" s="43">
        <v>0</v>
      </c>
      <c r="N17" s="50">
        <f t="shared" si="0"/>
        <v>29.210896551724137</v>
      </c>
      <c r="O17" s="51">
        <v>1694.232</v>
      </c>
      <c r="P17" s="51">
        <f t="shared" si="1"/>
        <v>423.558</v>
      </c>
      <c r="Q17" s="51">
        <f>Q18</f>
        <v>1132.252</v>
      </c>
      <c r="R17" s="41">
        <f t="shared" si="2"/>
        <v>0.6682980843237526</v>
      </c>
      <c r="S17" s="43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19" ht="150">
      <c r="A18" s="30">
        <v>16</v>
      </c>
      <c r="B18" s="30">
        <v>1</v>
      </c>
      <c r="C18" s="30">
        <v>2</v>
      </c>
      <c r="D18" s="8" t="s">
        <v>76</v>
      </c>
      <c r="E18" s="30">
        <v>1611053</v>
      </c>
      <c r="F18" s="8" t="s">
        <v>77</v>
      </c>
      <c r="G18" s="9" t="s">
        <v>135</v>
      </c>
      <c r="H18" s="10" t="s">
        <v>36</v>
      </c>
      <c r="I18" s="11" t="s">
        <v>133</v>
      </c>
      <c r="J18" s="12">
        <v>42</v>
      </c>
      <c r="K18" s="12">
        <v>3</v>
      </c>
      <c r="L18" s="12">
        <v>3</v>
      </c>
      <c r="M18" s="40">
        <f>L18/K18</f>
        <v>1</v>
      </c>
      <c r="N18" s="50">
        <f t="shared" si="0"/>
        <v>27.155785714285713</v>
      </c>
      <c r="O18" s="50">
        <v>1140.543</v>
      </c>
      <c r="P18" s="50">
        <f t="shared" si="1"/>
        <v>285.13575</v>
      </c>
      <c r="Q18" s="70">
        <v>1132.252</v>
      </c>
      <c r="R18" s="40">
        <f t="shared" si="2"/>
        <v>0.9927306554860273</v>
      </c>
      <c r="S18" s="30" t="s">
        <v>26</v>
      </c>
    </row>
    <row r="19" spans="1:33" s="19" customFormat="1" ht="24" customHeight="1">
      <c r="A19" s="13">
        <v>16</v>
      </c>
      <c r="B19" s="13">
        <v>1</v>
      </c>
      <c r="C19" s="13">
        <v>2</v>
      </c>
      <c r="D19" s="13">
        <v>4</v>
      </c>
      <c r="E19" s="13"/>
      <c r="F19" s="14" t="s">
        <v>44</v>
      </c>
      <c r="G19" s="89" t="s">
        <v>114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1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19" customFormat="1" ht="81.75" customHeight="1" hidden="1">
      <c r="A20" s="13">
        <v>16</v>
      </c>
      <c r="B20" s="13">
        <v>1</v>
      </c>
      <c r="C20" s="13">
        <v>2</v>
      </c>
      <c r="D20" s="13">
        <v>4</v>
      </c>
      <c r="E20" s="13"/>
      <c r="F20" s="14" t="s">
        <v>44</v>
      </c>
      <c r="G20" s="20" t="s">
        <v>114</v>
      </c>
      <c r="H20" s="20" t="s">
        <v>18</v>
      </c>
      <c r="I20" s="43" t="s">
        <v>14</v>
      </c>
      <c r="J20" s="43">
        <v>35600</v>
      </c>
      <c r="K20" s="43">
        <v>6900</v>
      </c>
      <c r="L20" s="43">
        <v>6900</v>
      </c>
      <c r="M20" s="41">
        <f>L20/K20</f>
        <v>1</v>
      </c>
      <c r="N20" s="50">
        <f t="shared" si="0"/>
        <v>0.20454398876404492</v>
      </c>
      <c r="O20" s="51">
        <v>7281.766</v>
      </c>
      <c r="P20" s="51">
        <f t="shared" si="1"/>
        <v>1820.4415</v>
      </c>
      <c r="Q20" s="51">
        <f>Q21+Q22</f>
        <v>4446.312000000001</v>
      </c>
      <c r="R20" s="41">
        <f t="shared" si="2"/>
        <v>0.6106090198449113</v>
      </c>
      <c r="S20" s="43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19" ht="156.75" customHeight="1">
      <c r="A21" s="30">
        <v>16</v>
      </c>
      <c r="B21" s="30">
        <v>1</v>
      </c>
      <c r="C21" s="30">
        <v>2</v>
      </c>
      <c r="D21" s="8" t="s">
        <v>35</v>
      </c>
      <c r="E21" s="30">
        <v>1611053</v>
      </c>
      <c r="F21" s="8" t="s">
        <v>78</v>
      </c>
      <c r="G21" s="9" t="s">
        <v>58</v>
      </c>
      <c r="H21" s="10" t="s">
        <v>38</v>
      </c>
      <c r="I21" s="11" t="s">
        <v>16</v>
      </c>
      <c r="J21" s="12">
        <v>671</v>
      </c>
      <c r="K21" s="12">
        <f>140+240+106</f>
        <v>486</v>
      </c>
      <c r="L21" s="12">
        <v>546</v>
      </c>
      <c r="M21" s="40">
        <f>L21/K21</f>
        <v>1.123456790123457</v>
      </c>
      <c r="N21" s="50">
        <f t="shared" si="0"/>
        <v>6.407830104321908</v>
      </c>
      <c r="O21" s="50">
        <v>4299.654</v>
      </c>
      <c r="P21" s="50">
        <f t="shared" si="1"/>
        <v>1074.9135</v>
      </c>
      <c r="Q21" s="70">
        <v>4299.654</v>
      </c>
      <c r="R21" s="40">
        <f t="shared" si="2"/>
        <v>1</v>
      </c>
      <c r="S21" s="30" t="s">
        <v>26</v>
      </c>
    </row>
    <row r="22" spans="1:19" ht="105">
      <c r="A22" s="30">
        <v>16</v>
      </c>
      <c r="B22" s="30">
        <v>1</v>
      </c>
      <c r="C22" s="30">
        <v>2</v>
      </c>
      <c r="D22" s="8" t="s">
        <v>79</v>
      </c>
      <c r="E22" s="30">
        <v>1616502</v>
      </c>
      <c r="F22" s="8" t="s">
        <v>80</v>
      </c>
      <c r="G22" s="9" t="s">
        <v>39</v>
      </c>
      <c r="H22" s="10" t="s">
        <v>40</v>
      </c>
      <c r="I22" s="11" t="s">
        <v>14</v>
      </c>
      <c r="J22" s="12">
        <v>381</v>
      </c>
      <c r="K22" s="12">
        <f>21+30</f>
        <v>51</v>
      </c>
      <c r="L22" s="12">
        <v>51</v>
      </c>
      <c r="M22" s="40">
        <f>L22/K22</f>
        <v>1</v>
      </c>
      <c r="N22" s="50">
        <f t="shared" si="0"/>
        <v>1.0498687664041995</v>
      </c>
      <c r="O22" s="50">
        <v>400</v>
      </c>
      <c r="P22" s="50">
        <f t="shared" si="1"/>
        <v>100</v>
      </c>
      <c r="Q22" s="73">
        <v>146.658</v>
      </c>
      <c r="R22" s="40">
        <f t="shared" si="2"/>
        <v>0.36664499999999994</v>
      </c>
      <c r="S22" s="30" t="s">
        <v>30</v>
      </c>
    </row>
    <row r="23" spans="1:19" ht="30" customHeight="1">
      <c r="A23" s="80" t="s">
        <v>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2"/>
    </row>
    <row r="24" spans="1:33" s="19" customFormat="1" ht="36" customHeight="1">
      <c r="A24" s="13">
        <v>16</v>
      </c>
      <c r="B24" s="13">
        <v>1</v>
      </c>
      <c r="C24" s="13">
        <v>2</v>
      </c>
      <c r="D24" s="13">
        <v>5</v>
      </c>
      <c r="E24" s="13"/>
      <c r="F24" s="14" t="s">
        <v>81</v>
      </c>
      <c r="G24" s="89" t="s">
        <v>115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s="19" customFormat="1" ht="104.25" customHeight="1" hidden="1">
      <c r="A25" s="13">
        <v>16</v>
      </c>
      <c r="B25" s="13">
        <v>1</v>
      </c>
      <c r="C25" s="13">
        <v>2</v>
      </c>
      <c r="D25" s="13">
        <v>5</v>
      </c>
      <c r="E25" s="13"/>
      <c r="F25" s="14" t="s">
        <v>81</v>
      </c>
      <c r="G25" s="20" t="s">
        <v>115</v>
      </c>
      <c r="H25" s="20" t="s">
        <v>19</v>
      </c>
      <c r="I25" s="43" t="s">
        <v>14</v>
      </c>
      <c r="J25" s="43">
        <v>10600</v>
      </c>
      <c r="K25" s="43">
        <v>665</v>
      </c>
      <c r="L25" s="43">
        <v>665</v>
      </c>
      <c r="M25" s="41">
        <f>L25/K25</f>
        <v>1</v>
      </c>
      <c r="N25" s="50">
        <f aca="true" t="shared" si="3" ref="N25:N34">O25/J25</f>
        <v>1.8244862264150943</v>
      </c>
      <c r="O25" s="51">
        <v>19339.554</v>
      </c>
      <c r="P25" s="51">
        <f>O25/12*3</f>
        <v>4834.8885</v>
      </c>
      <c r="Q25" s="51">
        <f>SUM(Q26:Q30)</f>
        <v>15308.2</v>
      </c>
      <c r="R25" s="41">
        <f aca="true" t="shared" si="4" ref="R25:R34">Q25/O25</f>
        <v>0.7915487606384305</v>
      </c>
      <c r="S25" s="43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19" ht="105">
      <c r="A26" s="30">
        <v>16</v>
      </c>
      <c r="B26" s="30">
        <v>1</v>
      </c>
      <c r="C26" s="30">
        <v>2</v>
      </c>
      <c r="D26" s="8" t="s">
        <v>67</v>
      </c>
      <c r="E26" s="30">
        <v>1611053</v>
      </c>
      <c r="F26" s="8" t="s">
        <v>82</v>
      </c>
      <c r="G26" s="9" t="s">
        <v>55</v>
      </c>
      <c r="H26" s="10" t="s">
        <v>34</v>
      </c>
      <c r="I26" s="11" t="s">
        <v>16</v>
      </c>
      <c r="J26" s="12">
        <v>14</v>
      </c>
      <c r="K26" s="12">
        <f>6+2</f>
        <v>8</v>
      </c>
      <c r="L26" s="12">
        <v>10</v>
      </c>
      <c r="M26" s="40">
        <f>L26/K26</f>
        <v>1.25</v>
      </c>
      <c r="N26" s="50">
        <f t="shared" si="3"/>
        <v>61.520714285714284</v>
      </c>
      <c r="O26" s="50">
        <v>861.29</v>
      </c>
      <c r="P26" s="50">
        <f>O26/12*3</f>
        <v>215.3225</v>
      </c>
      <c r="Q26" s="70">
        <v>656.082</v>
      </c>
      <c r="R26" s="40">
        <f t="shared" si="4"/>
        <v>0.7617434313645811</v>
      </c>
      <c r="S26" s="30" t="s">
        <v>26</v>
      </c>
    </row>
    <row r="27" spans="1:19" ht="105">
      <c r="A27" s="30">
        <v>16</v>
      </c>
      <c r="B27" s="30">
        <v>1</v>
      </c>
      <c r="C27" s="30">
        <v>2</v>
      </c>
      <c r="D27" s="8" t="s">
        <v>83</v>
      </c>
      <c r="E27" s="30">
        <v>1611053</v>
      </c>
      <c r="F27" s="8" t="s">
        <v>84</v>
      </c>
      <c r="G27" s="9" t="s">
        <v>59</v>
      </c>
      <c r="H27" s="10" t="s">
        <v>42</v>
      </c>
      <c r="I27" s="11" t="s">
        <v>16</v>
      </c>
      <c r="J27" s="12">
        <v>31</v>
      </c>
      <c r="K27" s="12">
        <f>10+10+11</f>
        <v>31</v>
      </c>
      <c r="L27" s="12">
        <v>31</v>
      </c>
      <c r="M27" s="40">
        <f>L27/K27</f>
        <v>1</v>
      </c>
      <c r="N27" s="50">
        <f t="shared" si="3"/>
        <v>324.18722580645164</v>
      </c>
      <c r="O27" s="50">
        <v>10049.804</v>
      </c>
      <c r="P27" s="50">
        <f>O27/12*3</f>
        <v>2512.451</v>
      </c>
      <c r="Q27" s="70">
        <v>7108.071</v>
      </c>
      <c r="R27" s="40">
        <f t="shared" si="4"/>
        <v>0.7072845400766025</v>
      </c>
      <c r="S27" s="30" t="s">
        <v>26</v>
      </c>
    </row>
    <row r="28" spans="1:19" ht="120">
      <c r="A28" s="30">
        <v>16</v>
      </c>
      <c r="B28" s="30">
        <v>1</v>
      </c>
      <c r="C28" s="30">
        <v>2</v>
      </c>
      <c r="D28" s="8" t="s">
        <v>85</v>
      </c>
      <c r="E28" s="30">
        <v>1611053</v>
      </c>
      <c r="F28" s="8" t="s">
        <v>86</v>
      </c>
      <c r="G28" s="9" t="s">
        <v>60</v>
      </c>
      <c r="H28" s="10" t="s">
        <v>43</v>
      </c>
      <c r="I28" s="11" t="s">
        <v>14</v>
      </c>
      <c r="J28" s="12">
        <v>1500</v>
      </c>
      <c r="K28" s="12">
        <v>1500</v>
      </c>
      <c r="L28" s="12">
        <v>1500</v>
      </c>
      <c r="M28" s="40">
        <v>0</v>
      </c>
      <c r="N28" s="50">
        <f t="shared" si="3"/>
        <v>5.853848</v>
      </c>
      <c r="O28" s="50">
        <v>8780.772</v>
      </c>
      <c r="P28" s="50">
        <f>O28/12*3</f>
        <v>2195.193</v>
      </c>
      <c r="Q28" s="70">
        <v>6369.621</v>
      </c>
      <c r="R28" s="40">
        <f t="shared" si="4"/>
        <v>0.7254055793727475</v>
      </c>
      <c r="S28" s="30" t="s">
        <v>26</v>
      </c>
    </row>
    <row r="29" spans="1:19" ht="96.75" customHeight="1">
      <c r="A29" s="30">
        <v>16</v>
      </c>
      <c r="B29" s="30">
        <v>1</v>
      </c>
      <c r="C29" s="30">
        <v>2</v>
      </c>
      <c r="D29" s="8" t="s">
        <v>87</v>
      </c>
      <c r="E29" s="30">
        <v>1616502</v>
      </c>
      <c r="F29" s="8" t="s">
        <v>88</v>
      </c>
      <c r="G29" s="9" t="s">
        <v>48</v>
      </c>
      <c r="H29" s="10" t="s">
        <v>47</v>
      </c>
      <c r="I29" s="11" t="s">
        <v>16</v>
      </c>
      <c r="J29" s="12">
        <v>12</v>
      </c>
      <c r="K29" s="12">
        <v>10</v>
      </c>
      <c r="L29" s="12">
        <v>12</v>
      </c>
      <c r="M29" s="40">
        <f>L29/K29</f>
        <v>1.2</v>
      </c>
      <c r="N29" s="50">
        <f t="shared" si="3"/>
        <v>83.33333333333333</v>
      </c>
      <c r="O29" s="50">
        <v>1000</v>
      </c>
      <c r="P29" s="50">
        <v>625</v>
      </c>
      <c r="Q29" s="71">
        <v>1000</v>
      </c>
      <c r="R29" s="40">
        <f t="shared" si="4"/>
        <v>1</v>
      </c>
      <c r="S29" s="30" t="s">
        <v>30</v>
      </c>
    </row>
    <row r="30" spans="1:33" s="27" customFormat="1" ht="105" customHeight="1">
      <c r="A30" s="22">
        <v>16</v>
      </c>
      <c r="B30" s="22">
        <v>1</v>
      </c>
      <c r="C30" s="22">
        <v>2</v>
      </c>
      <c r="D30" s="23" t="s">
        <v>109</v>
      </c>
      <c r="E30" s="22">
        <v>1616502</v>
      </c>
      <c r="F30" s="23" t="s">
        <v>111</v>
      </c>
      <c r="G30" s="36" t="s">
        <v>110</v>
      </c>
      <c r="H30" s="37" t="s">
        <v>118</v>
      </c>
      <c r="I30" s="24" t="s">
        <v>16</v>
      </c>
      <c r="J30" s="12">
        <v>12</v>
      </c>
      <c r="K30" s="12">
        <f>3+3+3</f>
        <v>9</v>
      </c>
      <c r="L30" s="12">
        <v>9</v>
      </c>
      <c r="M30" s="40">
        <f>L30/K30</f>
        <v>1</v>
      </c>
      <c r="N30" s="50">
        <f t="shared" si="3"/>
        <v>33.333333333333336</v>
      </c>
      <c r="O30" s="53">
        <v>400</v>
      </c>
      <c r="P30" s="53">
        <v>0</v>
      </c>
      <c r="Q30" s="73">
        <v>174.426</v>
      </c>
      <c r="R30" s="40">
        <f t="shared" si="4"/>
        <v>0.436065</v>
      </c>
      <c r="S30" s="22" t="s">
        <v>30</v>
      </c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s="19" customFormat="1" ht="28.5" customHeight="1">
      <c r="A31" s="13">
        <v>16</v>
      </c>
      <c r="B31" s="13">
        <v>1</v>
      </c>
      <c r="C31" s="13">
        <v>2</v>
      </c>
      <c r="D31" s="13">
        <v>6</v>
      </c>
      <c r="E31" s="13">
        <v>1612159</v>
      </c>
      <c r="F31" s="14" t="s">
        <v>89</v>
      </c>
      <c r="G31" s="89" t="s">
        <v>116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1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19" customFormat="1" ht="95.25" customHeight="1" hidden="1">
      <c r="A32" s="13">
        <v>16</v>
      </c>
      <c r="B32" s="13">
        <v>1</v>
      </c>
      <c r="C32" s="13">
        <v>2</v>
      </c>
      <c r="D32" s="13">
        <v>6</v>
      </c>
      <c r="E32" s="13">
        <v>1612159</v>
      </c>
      <c r="F32" s="14" t="s">
        <v>89</v>
      </c>
      <c r="G32" s="20" t="s">
        <v>116</v>
      </c>
      <c r="H32" s="20" t="s">
        <v>20</v>
      </c>
      <c r="I32" s="43" t="s">
        <v>14</v>
      </c>
      <c r="J32" s="43">
        <v>3000</v>
      </c>
      <c r="K32" s="43">
        <v>270</v>
      </c>
      <c r="L32" s="43">
        <v>1252</v>
      </c>
      <c r="M32" s="40">
        <f>L32/K32</f>
        <v>4.637037037037037</v>
      </c>
      <c r="N32" s="50">
        <f t="shared" si="3"/>
        <v>1.7263303333333333</v>
      </c>
      <c r="O32" s="51">
        <v>5178.991</v>
      </c>
      <c r="P32" s="51">
        <f>O32/12*3</f>
        <v>1294.74775</v>
      </c>
      <c r="Q32" s="51">
        <f>Q33+Q34</f>
        <v>4124.918</v>
      </c>
      <c r="R32" s="41">
        <f t="shared" si="4"/>
        <v>0.7964713589963759</v>
      </c>
      <c r="S32" s="43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19" ht="86.25" customHeight="1">
      <c r="A33" s="30">
        <v>16</v>
      </c>
      <c r="B33" s="30">
        <v>1</v>
      </c>
      <c r="C33" s="30">
        <v>2</v>
      </c>
      <c r="D33" s="8" t="s">
        <v>71</v>
      </c>
      <c r="E33" s="30">
        <v>1611053</v>
      </c>
      <c r="F33" s="8" t="s">
        <v>90</v>
      </c>
      <c r="G33" s="9" t="s">
        <v>55</v>
      </c>
      <c r="H33" s="10" t="s">
        <v>34</v>
      </c>
      <c r="I33" s="11" t="s">
        <v>16</v>
      </c>
      <c r="J33" s="12">
        <v>43</v>
      </c>
      <c r="K33" s="12">
        <f>9+14+6</f>
        <v>29</v>
      </c>
      <c r="L33" s="25">
        <v>29</v>
      </c>
      <c r="M33" s="40">
        <f>L33/K33</f>
        <v>1</v>
      </c>
      <c r="N33" s="50">
        <f t="shared" si="3"/>
        <v>163.75997674418605</v>
      </c>
      <c r="O33" s="50">
        <v>7041.679</v>
      </c>
      <c r="P33" s="50">
        <f>O33/12*3</f>
        <v>1760.41975</v>
      </c>
      <c r="Q33" s="70">
        <v>4124.918</v>
      </c>
      <c r="R33" s="40">
        <f t="shared" si="4"/>
        <v>0.5857861456053307</v>
      </c>
      <c r="S33" s="30" t="s">
        <v>26</v>
      </c>
    </row>
    <row r="34" spans="1:19" ht="66.75" customHeight="1">
      <c r="A34" s="30">
        <v>16</v>
      </c>
      <c r="B34" s="30">
        <v>1</v>
      </c>
      <c r="C34" s="30">
        <v>2</v>
      </c>
      <c r="D34" s="8" t="s">
        <v>91</v>
      </c>
      <c r="E34" s="30">
        <v>1616502</v>
      </c>
      <c r="F34" s="8" t="s">
        <v>92</v>
      </c>
      <c r="G34" s="9" t="s">
        <v>49</v>
      </c>
      <c r="H34" s="10" t="s">
        <v>50</v>
      </c>
      <c r="I34" s="11" t="s">
        <v>14</v>
      </c>
      <c r="J34" s="12">
        <v>20</v>
      </c>
      <c r="K34" s="12">
        <v>0</v>
      </c>
      <c r="L34" s="12">
        <v>0</v>
      </c>
      <c r="M34" s="40">
        <v>0</v>
      </c>
      <c r="N34" s="50">
        <f t="shared" si="3"/>
        <v>22.5</v>
      </c>
      <c r="O34" s="50">
        <v>450</v>
      </c>
      <c r="P34" s="50">
        <v>0</v>
      </c>
      <c r="Q34" s="50">
        <v>0</v>
      </c>
      <c r="R34" s="40">
        <f t="shared" si="4"/>
        <v>0</v>
      </c>
      <c r="S34" s="30" t="s">
        <v>30</v>
      </c>
    </row>
    <row r="35" spans="1:33" s="59" customFormat="1" ht="18.75">
      <c r="A35" s="85" t="s">
        <v>123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66">
        <f>SUM(O39:O44,O49:O50)</f>
        <v>23497.839</v>
      </c>
      <c r="P35" s="64">
        <f>P38+P48</f>
        <v>6038.14075</v>
      </c>
      <c r="Q35" s="66">
        <f>Q38+Q48</f>
        <v>16376.18116</v>
      </c>
      <c r="R35" s="64">
        <f>Q35/O35*100</f>
        <v>69.69228600127867</v>
      </c>
      <c r="S35" s="57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1:19" ht="16.5" customHeight="1">
      <c r="A36" s="92" t="s">
        <v>25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4"/>
    </row>
    <row r="37" spans="1:33" s="19" customFormat="1" ht="39" customHeight="1">
      <c r="A37" s="13">
        <v>16</v>
      </c>
      <c r="B37" s="13">
        <v>2</v>
      </c>
      <c r="C37" s="13">
        <v>3</v>
      </c>
      <c r="D37" s="13">
        <v>7</v>
      </c>
      <c r="E37" s="13"/>
      <c r="F37" s="14" t="s">
        <v>94</v>
      </c>
      <c r="G37" s="89" t="s">
        <v>93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1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s="19" customFormat="1" ht="65.25" customHeight="1" hidden="1">
      <c r="A38" s="13">
        <v>16</v>
      </c>
      <c r="B38" s="13">
        <v>2</v>
      </c>
      <c r="C38" s="13">
        <v>3</v>
      </c>
      <c r="D38" s="13">
        <v>7</v>
      </c>
      <c r="E38" s="13"/>
      <c r="F38" s="14" t="s">
        <v>94</v>
      </c>
      <c r="G38" s="20" t="s">
        <v>93</v>
      </c>
      <c r="H38" s="16" t="s">
        <v>21</v>
      </c>
      <c r="I38" s="15" t="s">
        <v>14</v>
      </c>
      <c r="J38" s="17">
        <v>13964</v>
      </c>
      <c r="K38" s="17">
        <v>540</v>
      </c>
      <c r="L38" s="17">
        <v>816</v>
      </c>
      <c r="M38" s="41">
        <f aca="true" t="shared" si="5" ref="M38:M44">L38/K38</f>
        <v>1.511111111111111</v>
      </c>
      <c r="N38" s="50">
        <f aca="true" t="shared" si="6" ref="N38:N43">O38/J38</f>
        <v>1.5463036379260955</v>
      </c>
      <c r="O38" s="52">
        <v>21592.584</v>
      </c>
      <c r="P38" s="52">
        <f>O38/12*3</f>
        <v>5398.146</v>
      </c>
      <c r="Q38" s="52">
        <f>SUM(Q39:Q44)</f>
        <v>14525.59516</v>
      </c>
      <c r="R38" s="41">
        <f aca="true" t="shared" si="7" ref="R38:R45">Q38/O38</f>
        <v>0.6727122219369391</v>
      </c>
      <c r="S38" s="13" t="s">
        <v>26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19" ht="135">
      <c r="A39" s="30">
        <v>16</v>
      </c>
      <c r="B39" s="30">
        <v>2</v>
      </c>
      <c r="C39" s="30">
        <v>3</v>
      </c>
      <c r="D39" s="8" t="s">
        <v>77</v>
      </c>
      <c r="E39" s="30">
        <v>1621053</v>
      </c>
      <c r="F39" s="8" t="s">
        <v>95</v>
      </c>
      <c r="G39" s="9" t="s">
        <v>62</v>
      </c>
      <c r="H39" s="10" t="s">
        <v>51</v>
      </c>
      <c r="I39" s="11" t="s">
        <v>14</v>
      </c>
      <c r="J39" s="12">
        <v>5940</v>
      </c>
      <c r="K39" s="12">
        <f>360+3500+50</f>
        <v>3910</v>
      </c>
      <c r="L39" s="25">
        <v>4239</v>
      </c>
      <c r="M39" s="40">
        <f t="shared" si="5"/>
        <v>1.0841432225063938</v>
      </c>
      <c r="N39" s="50">
        <f>O39/J39</f>
        <v>0.4973742424242424</v>
      </c>
      <c r="O39" s="50">
        <v>2954.403</v>
      </c>
      <c r="P39" s="50">
        <f>O39/12*3</f>
        <v>738.60075</v>
      </c>
      <c r="Q39" s="70">
        <v>1998.421</v>
      </c>
      <c r="R39" s="40">
        <f t="shared" si="7"/>
        <v>0.6764212600650623</v>
      </c>
      <c r="S39" s="30" t="s">
        <v>26</v>
      </c>
    </row>
    <row r="40" spans="1:19" ht="105">
      <c r="A40" s="30">
        <v>16</v>
      </c>
      <c r="B40" s="30">
        <v>2</v>
      </c>
      <c r="C40" s="30">
        <v>3</v>
      </c>
      <c r="D40" s="8" t="s">
        <v>96</v>
      </c>
      <c r="E40" s="30">
        <v>1621053</v>
      </c>
      <c r="F40" s="8" t="s">
        <v>98</v>
      </c>
      <c r="G40" s="9" t="s">
        <v>55</v>
      </c>
      <c r="H40" s="10" t="s">
        <v>34</v>
      </c>
      <c r="I40" s="11" t="s">
        <v>16</v>
      </c>
      <c r="J40" s="12">
        <v>4</v>
      </c>
      <c r="K40" s="12">
        <v>3</v>
      </c>
      <c r="L40" s="25">
        <v>2</v>
      </c>
      <c r="M40" s="40">
        <f t="shared" si="5"/>
        <v>0.6666666666666666</v>
      </c>
      <c r="N40" s="50">
        <f t="shared" si="6"/>
        <v>280.16125</v>
      </c>
      <c r="O40" s="50">
        <v>1120.645</v>
      </c>
      <c r="P40" s="50">
        <f>O40/12*3</f>
        <v>280.16125</v>
      </c>
      <c r="Q40" s="70">
        <v>870.537</v>
      </c>
      <c r="R40" s="40">
        <f t="shared" si="7"/>
        <v>0.7768178147406182</v>
      </c>
      <c r="S40" s="30" t="s">
        <v>26</v>
      </c>
    </row>
    <row r="41" spans="1:19" ht="87" customHeight="1">
      <c r="A41" s="30">
        <v>16</v>
      </c>
      <c r="B41" s="30">
        <v>2</v>
      </c>
      <c r="C41" s="30">
        <v>3</v>
      </c>
      <c r="D41" s="8" t="s">
        <v>97</v>
      </c>
      <c r="E41" s="30">
        <v>1621053</v>
      </c>
      <c r="F41" s="8" t="s">
        <v>99</v>
      </c>
      <c r="G41" s="9" t="s">
        <v>61</v>
      </c>
      <c r="H41" s="10" t="s">
        <v>34</v>
      </c>
      <c r="I41" s="11" t="s">
        <v>16</v>
      </c>
      <c r="J41" s="12">
        <v>1</v>
      </c>
      <c r="K41" s="12">
        <v>1</v>
      </c>
      <c r="L41" s="12">
        <v>1</v>
      </c>
      <c r="M41" s="40">
        <f t="shared" si="5"/>
        <v>1</v>
      </c>
      <c r="N41" s="50">
        <f t="shared" si="6"/>
        <v>200</v>
      </c>
      <c r="O41" s="50">
        <v>200</v>
      </c>
      <c r="P41" s="50">
        <f>O41/12*3</f>
        <v>50</v>
      </c>
      <c r="Q41" s="70">
        <v>150</v>
      </c>
      <c r="R41" s="40">
        <f t="shared" si="7"/>
        <v>0.75</v>
      </c>
      <c r="S41" s="30" t="s">
        <v>31</v>
      </c>
    </row>
    <row r="42" spans="1:19" ht="208.5" customHeight="1">
      <c r="A42" s="30">
        <v>16</v>
      </c>
      <c r="B42" s="30">
        <v>2</v>
      </c>
      <c r="C42" s="30">
        <v>3</v>
      </c>
      <c r="D42" s="8" t="s">
        <v>100</v>
      </c>
      <c r="E42" s="30">
        <v>1621053</v>
      </c>
      <c r="F42" s="8" t="s">
        <v>101</v>
      </c>
      <c r="G42" s="9" t="s">
        <v>54</v>
      </c>
      <c r="H42" s="10" t="s">
        <v>52</v>
      </c>
      <c r="I42" s="11" t="s">
        <v>16</v>
      </c>
      <c r="J42" s="12">
        <v>1</v>
      </c>
      <c r="K42" s="12">
        <v>1</v>
      </c>
      <c r="L42" s="12">
        <v>1</v>
      </c>
      <c r="M42" s="40">
        <f t="shared" si="5"/>
        <v>1</v>
      </c>
      <c r="N42" s="50">
        <f t="shared" si="6"/>
        <v>4910</v>
      </c>
      <c r="O42" s="50">
        <v>4910</v>
      </c>
      <c r="P42" s="50">
        <f>O42/12*3</f>
        <v>1227.5</v>
      </c>
      <c r="Q42" s="70">
        <v>3682.5</v>
      </c>
      <c r="R42" s="40">
        <f t="shared" si="7"/>
        <v>0.75</v>
      </c>
      <c r="S42" s="30" t="s">
        <v>31</v>
      </c>
    </row>
    <row r="43" spans="1:19" ht="125.25" customHeight="1">
      <c r="A43" s="30">
        <v>16</v>
      </c>
      <c r="B43" s="30">
        <v>2</v>
      </c>
      <c r="C43" s="30">
        <v>3</v>
      </c>
      <c r="D43" s="8" t="s">
        <v>102</v>
      </c>
      <c r="E43" s="30">
        <v>1626801</v>
      </c>
      <c r="F43" s="8" t="s">
        <v>103</v>
      </c>
      <c r="G43" s="9" t="s">
        <v>32</v>
      </c>
      <c r="H43" s="10" t="s">
        <v>64</v>
      </c>
      <c r="I43" s="11" t="s">
        <v>63</v>
      </c>
      <c r="J43" s="12">
        <v>478</v>
      </c>
      <c r="K43" s="12">
        <f>239+239</f>
        <v>478</v>
      </c>
      <c r="L43" s="12">
        <v>478</v>
      </c>
      <c r="M43" s="40">
        <f t="shared" si="5"/>
        <v>1</v>
      </c>
      <c r="N43" s="50">
        <f t="shared" si="6"/>
        <v>16.16652719665272</v>
      </c>
      <c r="O43" s="50">
        <v>7727.6</v>
      </c>
      <c r="P43" s="50">
        <v>385.65637</v>
      </c>
      <c r="Q43" s="50">
        <v>4258.64316</v>
      </c>
      <c r="R43" s="40">
        <f t="shared" si="7"/>
        <v>0.5510951860862363</v>
      </c>
      <c r="S43" s="30" t="s">
        <v>31</v>
      </c>
    </row>
    <row r="44" spans="1:33" s="27" customFormat="1" ht="105" customHeight="1">
      <c r="A44" s="22">
        <v>16</v>
      </c>
      <c r="B44" s="22">
        <v>2</v>
      </c>
      <c r="C44" s="22">
        <v>1</v>
      </c>
      <c r="D44" s="22" t="s">
        <v>104</v>
      </c>
      <c r="E44" s="22">
        <v>1621053</v>
      </c>
      <c r="F44" s="23" t="s">
        <v>105</v>
      </c>
      <c r="G44" s="87" t="s">
        <v>53</v>
      </c>
      <c r="H44" s="88" t="s">
        <v>22</v>
      </c>
      <c r="I44" s="24" t="s">
        <v>14</v>
      </c>
      <c r="J44" s="25">
        <v>3964</v>
      </c>
      <c r="K44" s="25">
        <f>180+720+1545</f>
        <v>2445</v>
      </c>
      <c r="L44" s="25">
        <v>3931</v>
      </c>
      <c r="M44" s="40">
        <f t="shared" si="5"/>
        <v>1.6077709611451942</v>
      </c>
      <c r="N44" s="50">
        <f>O44/J44</f>
        <v>1.0476324419778</v>
      </c>
      <c r="O44" s="53">
        <v>4152.815</v>
      </c>
      <c r="P44" s="53">
        <f>O44/12*3</f>
        <v>1038.20375</v>
      </c>
      <c r="Q44" s="70">
        <v>3565.494</v>
      </c>
      <c r="R44" s="40">
        <f t="shared" si="7"/>
        <v>0.8585727994143733</v>
      </c>
      <c r="S44" s="22" t="s">
        <v>26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s="27" customFormat="1" ht="30" hidden="1">
      <c r="A45" s="22">
        <v>16</v>
      </c>
      <c r="B45" s="22">
        <v>2</v>
      </c>
      <c r="C45" s="22">
        <v>1</v>
      </c>
      <c r="D45" s="22" t="s">
        <v>104</v>
      </c>
      <c r="E45" s="22" t="s">
        <v>119</v>
      </c>
      <c r="F45" s="23" t="s">
        <v>105</v>
      </c>
      <c r="G45" s="87"/>
      <c r="H45" s="88"/>
      <c r="I45" s="24" t="s">
        <v>120</v>
      </c>
      <c r="J45" s="25">
        <v>0</v>
      </c>
      <c r="K45" s="25">
        <v>0</v>
      </c>
      <c r="L45" s="12"/>
      <c r="M45" s="40" t="e">
        <f>L45/J45</f>
        <v>#DIV/0!</v>
      </c>
      <c r="N45" s="53"/>
      <c r="O45" s="53"/>
      <c r="P45" s="53"/>
      <c r="Q45" s="70"/>
      <c r="R45" s="40" t="e">
        <f t="shared" si="7"/>
        <v>#DIV/0!</v>
      </c>
      <c r="S45" s="22" t="s">
        <v>26</v>
      </c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19" ht="39.75" customHeight="1">
      <c r="A46" s="80" t="s">
        <v>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2"/>
    </row>
    <row r="47" spans="1:33" s="19" customFormat="1" ht="40.5" customHeight="1">
      <c r="A47" s="13">
        <v>16</v>
      </c>
      <c r="B47" s="13">
        <v>2</v>
      </c>
      <c r="C47" s="13">
        <v>3</v>
      </c>
      <c r="D47" s="13">
        <v>8</v>
      </c>
      <c r="E47" s="13">
        <v>1612159</v>
      </c>
      <c r="F47" s="14" t="s">
        <v>106</v>
      </c>
      <c r="G47" s="76" t="s">
        <v>117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s="19" customFormat="1" ht="129.75" customHeight="1" hidden="1">
      <c r="A48" s="13">
        <v>16</v>
      </c>
      <c r="B48" s="13">
        <v>2</v>
      </c>
      <c r="C48" s="13">
        <v>3</v>
      </c>
      <c r="D48" s="13">
        <v>8</v>
      </c>
      <c r="E48" s="13">
        <v>1612159</v>
      </c>
      <c r="F48" s="14" t="s">
        <v>106</v>
      </c>
      <c r="G48" s="20" t="s">
        <v>117</v>
      </c>
      <c r="H48" s="20" t="s">
        <v>23</v>
      </c>
      <c r="I48" s="43" t="s">
        <v>129</v>
      </c>
      <c r="J48" s="43">
        <v>155</v>
      </c>
      <c r="K48" s="43">
        <v>155</v>
      </c>
      <c r="L48" s="43">
        <v>155</v>
      </c>
      <c r="M48" s="43">
        <f>L48/K48</f>
        <v>1</v>
      </c>
      <c r="N48" s="50">
        <f>O48/J48</f>
        <v>16.515993548387094</v>
      </c>
      <c r="O48" s="51">
        <v>2559.979</v>
      </c>
      <c r="P48" s="51">
        <f>O48/12*3</f>
        <v>639.99475</v>
      </c>
      <c r="Q48" s="51">
        <f>Q49</f>
        <v>1850.586</v>
      </c>
      <c r="R48" s="41">
        <f>Q48/O48</f>
        <v>0.7228910862159417</v>
      </c>
      <c r="S48" s="43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19" ht="125.25" customHeight="1">
      <c r="A49" s="74">
        <v>16</v>
      </c>
      <c r="B49" s="74">
        <v>2</v>
      </c>
      <c r="C49" s="74">
        <v>3</v>
      </c>
      <c r="D49" s="74" t="s">
        <v>45</v>
      </c>
      <c r="E49" s="74">
        <v>1621053</v>
      </c>
      <c r="F49" s="8" t="s">
        <v>107</v>
      </c>
      <c r="G49" s="9" t="s">
        <v>62</v>
      </c>
      <c r="H49" s="10" t="s">
        <v>51</v>
      </c>
      <c r="I49" s="11" t="s">
        <v>14</v>
      </c>
      <c r="J49" s="12">
        <v>4430</v>
      </c>
      <c r="K49" s="12">
        <f>100+550+1630</f>
        <v>2280</v>
      </c>
      <c r="L49" s="25">
        <v>2280</v>
      </c>
      <c r="M49" s="40">
        <f>L49/K49</f>
        <v>1</v>
      </c>
      <c r="N49" s="50">
        <f>O49/J49</f>
        <v>0.5152090293453725</v>
      </c>
      <c r="O49" s="50">
        <v>2282.376</v>
      </c>
      <c r="P49" s="50">
        <f>O49/12*3</f>
        <v>570.594</v>
      </c>
      <c r="Q49" s="73">
        <v>1850.586</v>
      </c>
      <c r="R49" s="40">
        <f>Q49/O49</f>
        <v>0.8108155711416524</v>
      </c>
      <c r="S49" s="74" t="s">
        <v>65</v>
      </c>
    </row>
    <row r="50" spans="1:19" ht="86.25" customHeight="1">
      <c r="A50" s="74">
        <v>16</v>
      </c>
      <c r="B50" s="74">
        <v>2</v>
      </c>
      <c r="C50" s="74">
        <v>3</v>
      </c>
      <c r="D50" s="74" t="s">
        <v>46</v>
      </c>
      <c r="E50" s="74">
        <v>1626715</v>
      </c>
      <c r="F50" s="8" t="s">
        <v>108</v>
      </c>
      <c r="G50" s="9" t="s">
        <v>139</v>
      </c>
      <c r="H50" s="10" t="s">
        <v>140</v>
      </c>
      <c r="I50" s="11" t="s">
        <v>129</v>
      </c>
      <c r="J50" s="12">
        <v>3</v>
      </c>
      <c r="K50" s="12">
        <v>0</v>
      </c>
      <c r="L50" s="12">
        <v>0</v>
      </c>
      <c r="M50" s="40">
        <v>0</v>
      </c>
      <c r="N50" s="50">
        <f>O50/J50</f>
        <v>50</v>
      </c>
      <c r="O50" s="50">
        <v>150</v>
      </c>
      <c r="P50" s="50"/>
      <c r="Q50" s="50">
        <v>0</v>
      </c>
      <c r="R50" s="40">
        <f>Q50/O50</f>
        <v>0</v>
      </c>
      <c r="S50" s="74" t="s">
        <v>30</v>
      </c>
    </row>
    <row r="51" spans="1:19" s="1" customFormat="1" ht="15">
      <c r="A51" s="33"/>
      <c r="B51" s="33"/>
      <c r="C51" s="33"/>
      <c r="D51" s="33"/>
      <c r="E51" s="33"/>
      <c r="F51" s="5"/>
      <c r="G51" s="7"/>
      <c r="H51" s="46"/>
      <c r="I51" s="44"/>
      <c r="J51" s="33"/>
      <c r="K51" s="56"/>
      <c r="L51" s="75"/>
      <c r="M51" s="38"/>
      <c r="N51" s="48"/>
      <c r="O51" s="48"/>
      <c r="P51" s="48"/>
      <c r="Q51" s="48"/>
      <c r="R51" s="28"/>
      <c r="S51" s="34"/>
    </row>
    <row r="52" spans="1:19" s="1" customFormat="1" ht="15">
      <c r="A52" s="33"/>
      <c r="B52" s="7" t="s">
        <v>27</v>
      </c>
      <c r="C52" s="33"/>
      <c r="D52" s="33"/>
      <c r="E52" s="33"/>
      <c r="F52" s="5"/>
      <c r="G52" s="7"/>
      <c r="H52" s="46"/>
      <c r="I52" s="44"/>
      <c r="J52" s="33"/>
      <c r="K52" s="56"/>
      <c r="L52" s="75"/>
      <c r="M52" s="38"/>
      <c r="N52" s="48"/>
      <c r="O52" s="48"/>
      <c r="P52" s="48"/>
      <c r="Q52" s="48"/>
      <c r="R52" s="28"/>
      <c r="S52" s="34"/>
    </row>
    <row r="53" spans="1:19" s="1" customFormat="1" ht="15">
      <c r="A53" s="33"/>
      <c r="B53" s="7" t="s">
        <v>28</v>
      </c>
      <c r="C53" s="33"/>
      <c r="D53" s="33"/>
      <c r="E53" s="33"/>
      <c r="F53" s="5"/>
      <c r="G53" s="7"/>
      <c r="H53" s="46"/>
      <c r="I53" s="44"/>
      <c r="J53" s="33"/>
      <c r="K53" s="56"/>
      <c r="L53" s="75"/>
      <c r="M53" s="38"/>
      <c r="N53" s="48"/>
      <c r="O53" s="48"/>
      <c r="P53" s="48"/>
      <c r="Q53" s="48"/>
      <c r="R53" s="28"/>
      <c r="S53" s="34"/>
    </row>
    <row r="54" spans="1:19" s="1" customFormat="1" ht="15">
      <c r="A54" s="33"/>
      <c r="B54" s="7" t="s">
        <v>29</v>
      </c>
      <c r="C54" s="33"/>
      <c r="D54" s="33"/>
      <c r="E54" s="33"/>
      <c r="F54" s="5"/>
      <c r="G54" s="7"/>
      <c r="H54" s="46"/>
      <c r="I54" s="44"/>
      <c r="J54" s="33"/>
      <c r="K54" s="56"/>
      <c r="L54" s="75"/>
      <c r="M54" s="38"/>
      <c r="N54" s="48"/>
      <c r="O54" s="48"/>
      <c r="P54" s="48"/>
      <c r="Q54" s="48"/>
      <c r="R54" s="28"/>
      <c r="S54" s="34"/>
    </row>
    <row r="55" spans="1:19" s="1" customFormat="1" ht="15">
      <c r="A55" s="33"/>
      <c r="B55" s="7" t="s">
        <v>122</v>
      </c>
      <c r="C55" s="33"/>
      <c r="D55" s="33"/>
      <c r="E55" s="33"/>
      <c r="F55" s="5"/>
      <c r="G55" s="7"/>
      <c r="H55" s="46"/>
      <c r="I55" s="44"/>
      <c r="J55" s="33"/>
      <c r="K55" s="56"/>
      <c r="L55" s="75"/>
      <c r="M55" s="38"/>
      <c r="N55" s="48"/>
      <c r="O55" s="48"/>
      <c r="P55" s="48"/>
      <c r="Q55" s="48"/>
      <c r="R55" s="28"/>
      <c r="S55" s="34"/>
    </row>
    <row r="56" spans="1:19" s="1" customFormat="1" ht="15">
      <c r="A56" s="33"/>
      <c r="B56" s="33"/>
      <c r="C56" s="33"/>
      <c r="D56" s="33"/>
      <c r="E56" s="33"/>
      <c r="F56" s="5"/>
      <c r="G56" s="7"/>
      <c r="H56" s="46"/>
      <c r="I56" s="44"/>
      <c r="J56" s="33"/>
      <c r="K56" s="56"/>
      <c r="L56" s="75"/>
      <c r="M56" s="38"/>
      <c r="N56" s="48"/>
      <c r="O56" s="48"/>
      <c r="P56" s="48"/>
      <c r="Q56" s="48"/>
      <c r="R56" s="28"/>
      <c r="S56" s="34"/>
    </row>
    <row r="57" spans="1:19" s="1" customFormat="1" ht="15">
      <c r="A57" s="33"/>
      <c r="B57" s="33"/>
      <c r="C57" s="33"/>
      <c r="D57" s="33"/>
      <c r="E57" s="33"/>
      <c r="F57" s="5"/>
      <c r="G57" s="7"/>
      <c r="H57" s="46"/>
      <c r="I57" s="44"/>
      <c r="J57" s="33"/>
      <c r="K57" s="56"/>
      <c r="L57" s="75"/>
      <c r="M57" s="38"/>
      <c r="N57" s="48"/>
      <c r="O57" s="48"/>
      <c r="P57" s="48"/>
      <c r="Q57" s="48"/>
      <c r="R57" s="28"/>
      <c r="S57" s="34"/>
    </row>
    <row r="58" spans="1:19" s="1" customFormat="1" ht="15">
      <c r="A58" s="33"/>
      <c r="B58" s="33"/>
      <c r="C58" s="33"/>
      <c r="D58" s="33"/>
      <c r="E58" s="33"/>
      <c r="F58" s="5"/>
      <c r="G58" s="7"/>
      <c r="H58" s="46"/>
      <c r="I58" s="44"/>
      <c r="J58" s="33"/>
      <c r="K58" s="56"/>
      <c r="L58" s="75"/>
      <c r="M58" s="38"/>
      <c r="N58" s="48"/>
      <c r="O58" s="48"/>
      <c r="P58" s="48"/>
      <c r="Q58" s="48"/>
      <c r="R58" s="28"/>
      <c r="S58" s="34"/>
    </row>
    <row r="59" spans="1:19" s="1" customFormat="1" ht="15">
      <c r="A59" s="33"/>
      <c r="B59" s="33"/>
      <c r="C59" s="33"/>
      <c r="D59" s="33"/>
      <c r="E59" s="33"/>
      <c r="F59" s="5"/>
      <c r="G59" s="7"/>
      <c r="H59" s="46"/>
      <c r="I59" s="44"/>
      <c r="J59" s="33"/>
      <c r="K59" s="56"/>
      <c r="L59" s="75"/>
      <c r="M59" s="38"/>
      <c r="N59" s="48"/>
      <c r="O59" s="48"/>
      <c r="P59" s="48"/>
      <c r="Q59" s="48"/>
      <c r="R59" s="28"/>
      <c r="S59" s="34"/>
    </row>
    <row r="60" spans="1:19" s="1" customFormat="1" ht="15">
      <c r="A60" s="33"/>
      <c r="B60" s="33"/>
      <c r="C60" s="33"/>
      <c r="D60" s="33"/>
      <c r="E60" s="33"/>
      <c r="F60" s="5"/>
      <c r="G60" s="7"/>
      <c r="H60" s="46"/>
      <c r="I60" s="44"/>
      <c r="J60" s="33"/>
      <c r="K60" s="56"/>
      <c r="L60" s="75"/>
      <c r="M60" s="38"/>
      <c r="N60" s="48"/>
      <c r="O60" s="48"/>
      <c r="P60" s="48"/>
      <c r="Q60" s="48"/>
      <c r="R60" s="28"/>
      <c r="S60" s="34"/>
    </row>
    <row r="61" spans="1:19" s="1" customFormat="1" ht="15">
      <c r="A61" s="33"/>
      <c r="B61" s="33"/>
      <c r="C61" s="33"/>
      <c r="D61" s="33"/>
      <c r="E61" s="33"/>
      <c r="F61" s="5"/>
      <c r="G61" s="7"/>
      <c r="H61" s="46"/>
      <c r="I61" s="44"/>
      <c r="J61" s="33"/>
      <c r="K61" s="56"/>
      <c r="L61" s="75"/>
      <c r="M61" s="38"/>
      <c r="N61" s="48"/>
      <c r="O61" s="48"/>
      <c r="P61" s="48"/>
      <c r="Q61" s="48"/>
      <c r="R61" s="28"/>
      <c r="S61" s="34"/>
    </row>
    <row r="62" spans="1:19" s="1" customFormat="1" ht="15">
      <c r="A62" s="33"/>
      <c r="B62" s="33"/>
      <c r="C62" s="33"/>
      <c r="D62" s="33"/>
      <c r="E62" s="33"/>
      <c r="F62" s="5"/>
      <c r="G62" s="106"/>
      <c r="H62" s="106"/>
      <c r="I62" s="44"/>
      <c r="J62" s="106"/>
      <c r="K62" s="106"/>
      <c r="L62" s="106"/>
      <c r="M62" s="38"/>
      <c r="N62" s="48"/>
      <c r="O62" s="48"/>
      <c r="P62" s="48"/>
      <c r="Q62" s="48"/>
      <c r="R62" s="28"/>
      <c r="S62" s="34"/>
    </row>
    <row r="63" spans="1:19" s="1" customFormat="1" ht="15">
      <c r="A63" s="107"/>
      <c r="B63" s="107"/>
      <c r="C63" s="107"/>
      <c r="D63" s="107"/>
      <c r="E63" s="107"/>
      <c r="F63" s="107"/>
      <c r="G63" s="7"/>
      <c r="H63" s="46"/>
      <c r="I63" s="33"/>
      <c r="J63" s="33"/>
      <c r="K63" s="56"/>
      <c r="L63" s="44"/>
      <c r="M63" s="38"/>
      <c r="N63" s="48"/>
      <c r="O63" s="48"/>
      <c r="P63" s="48"/>
      <c r="Q63" s="48"/>
      <c r="R63" s="28"/>
      <c r="S63" s="34"/>
    </row>
    <row r="64" spans="1:19" s="1" customFormat="1" ht="59.25" customHeight="1">
      <c r="A64" s="107"/>
      <c r="B64" s="107"/>
      <c r="C64" s="107"/>
      <c r="D64" s="107"/>
      <c r="E64" s="107"/>
      <c r="F64" s="107"/>
      <c r="G64" s="7"/>
      <c r="H64" s="46"/>
      <c r="I64" s="44"/>
      <c r="J64" s="33"/>
      <c r="K64" s="56"/>
      <c r="L64" s="44"/>
      <c r="M64" s="38"/>
      <c r="N64" s="48"/>
      <c r="O64" s="48"/>
      <c r="P64" s="48"/>
      <c r="Q64" s="48"/>
      <c r="R64" s="28"/>
      <c r="S64" s="34"/>
    </row>
    <row r="65" spans="1:19" s="1" customFormat="1" ht="62.25" customHeight="1">
      <c r="A65" s="107"/>
      <c r="B65" s="107"/>
      <c r="C65" s="107"/>
      <c r="D65" s="107"/>
      <c r="E65" s="107"/>
      <c r="F65" s="107"/>
      <c r="G65" s="7"/>
      <c r="H65" s="46"/>
      <c r="I65" s="44"/>
      <c r="J65" s="33"/>
      <c r="K65" s="56"/>
      <c r="L65" s="44"/>
      <c r="M65" s="38"/>
      <c r="N65" s="48"/>
      <c r="O65" s="48"/>
      <c r="P65" s="48"/>
      <c r="Q65" s="48"/>
      <c r="R65" s="28"/>
      <c r="S65" s="34"/>
    </row>
    <row r="66" spans="1:19" s="1" customFormat="1" ht="15">
      <c r="A66" s="33"/>
      <c r="B66" s="33"/>
      <c r="C66" s="33"/>
      <c r="D66" s="33"/>
      <c r="E66" s="33"/>
      <c r="F66" s="5"/>
      <c r="G66" s="7"/>
      <c r="H66" s="46"/>
      <c r="I66" s="44"/>
      <c r="J66" s="33"/>
      <c r="K66" s="56"/>
      <c r="L66" s="75"/>
      <c r="M66" s="38"/>
      <c r="N66" s="48"/>
      <c r="O66" s="48"/>
      <c r="P66" s="48"/>
      <c r="Q66" s="48"/>
      <c r="R66" s="28"/>
      <c r="S66" s="34"/>
    </row>
    <row r="67" spans="1:19" s="1" customFormat="1" ht="15">
      <c r="A67" s="33"/>
      <c r="B67" s="33"/>
      <c r="C67" s="33"/>
      <c r="D67" s="33"/>
      <c r="E67" s="33"/>
      <c r="F67" s="5"/>
      <c r="G67" s="7"/>
      <c r="H67" s="46"/>
      <c r="I67" s="44"/>
      <c r="J67" s="33"/>
      <c r="K67" s="56"/>
      <c r="L67" s="75"/>
      <c r="M67" s="38"/>
      <c r="N67" s="48"/>
      <c r="O67" s="48"/>
      <c r="P67" s="48"/>
      <c r="Q67" s="48"/>
      <c r="R67" s="28"/>
      <c r="S67" s="34"/>
    </row>
    <row r="68" spans="1:19" s="1" customFormat="1" ht="15">
      <c r="A68" s="33"/>
      <c r="B68" s="33"/>
      <c r="C68" s="33"/>
      <c r="D68" s="33"/>
      <c r="E68" s="33"/>
      <c r="F68" s="5"/>
      <c r="G68" s="7"/>
      <c r="H68" s="46"/>
      <c r="I68" s="44"/>
      <c r="J68" s="33"/>
      <c r="K68" s="56"/>
      <c r="L68" s="75"/>
      <c r="M68" s="38"/>
      <c r="N68" s="48"/>
      <c r="O68" s="48"/>
      <c r="P68" s="48"/>
      <c r="Q68" s="48"/>
      <c r="R68" s="28"/>
      <c r="S68" s="34"/>
    </row>
    <row r="69" spans="1:19" s="1" customFormat="1" ht="15">
      <c r="A69" s="33"/>
      <c r="B69" s="33"/>
      <c r="C69" s="33"/>
      <c r="D69" s="33"/>
      <c r="E69" s="33"/>
      <c r="F69" s="5"/>
      <c r="G69" s="7"/>
      <c r="H69" s="46"/>
      <c r="I69" s="44"/>
      <c r="J69" s="33"/>
      <c r="K69" s="56"/>
      <c r="L69" s="75"/>
      <c r="M69" s="38"/>
      <c r="N69" s="48"/>
      <c r="O69" s="48"/>
      <c r="P69" s="48"/>
      <c r="Q69" s="48"/>
      <c r="R69" s="28"/>
      <c r="S69" s="34"/>
    </row>
    <row r="70" spans="1:19" s="1" customFormat="1" ht="15">
      <c r="A70" s="33"/>
      <c r="B70" s="33"/>
      <c r="C70" s="33"/>
      <c r="D70" s="33"/>
      <c r="E70" s="33"/>
      <c r="F70" s="5"/>
      <c r="G70" s="7"/>
      <c r="H70" s="46"/>
      <c r="I70" s="44"/>
      <c r="J70" s="33"/>
      <c r="K70" s="56"/>
      <c r="L70" s="75"/>
      <c r="M70" s="38"/>
      <c r="N70" s="48"/>
      <c r="O70" s="48"/>
      <c r="P70" s="48"/>
      <c r="Q70" s="48"/>
      <c r="R70" s="28"/>
      <c r="S70" s="34"/>
    </row>
    <row r="71" spans="1:19" s="1" customFormat="1" ht="15">
      <c r="A71" s="33"/>
      <c r="B71" s="33"/>
      <c r="C71" s="33"/>
      <c r="D71" s="33"/>
      <c r="E71" s="33"/>
      <c r="F71" s="5"/>
      <c r="G71" s="7"/>
      <c r="H71" s="46"/>
      <c r="I71" s="44"/>
      <c r="J71" s="33"/>
      <c r="K71" s="56"/>
      <c r="L71" s="75"/>
      <c r="M71" s="38"/>
      <c r="N71" s="48"/>
      <c r="O71" s="48"/>
      <c r="P71" s="48"/>
      <c r="Q71" s="48"/>
      <c r="R71" s="28"/>
      <c r="S71" s="34"/>
    </row>
    <row r="72" spans="1:19" s="1" customFormat="1" ht="15">
      <c r="A72" s="33"/>
      <c r="B72" s="33"/>
      <c r="C72" s="33"/>
      <c r="D72" s="33"/>
      <c r="E72" s="33"/>
      <c r="F72" s="5"/>
      <c r="G72" s="7"/>
      <c r="H72" s="46"/>
      <c r="I72" s="44"/>
      <c r="J72" s="33"/>
      <c r="K72" s="56"/>
      <c r="L72" s="75"/>
      <c r="M72" s="38"/>
      <c r="N72" s="48"/>
      <c r="O72" s="48"/>
      <c r="P72" s="48"/>
      <c r="Q72" s="48"/>
      <c r="R72" s="28"/>
      <c r="S72" s="34"/>
    </row>
    <row r="73" spans="1:19" s="1" customFormat="1" ht="15">
      <c r="A73" s="33"/>
      <c r="B73" s="33"/>
      <c r="C73" s="33"/>
      <c r="D73" s="33"/>
      <c r="E73" s="33"/>
      <c r="F73" s="5"/>
      <c r="G73" s="7"/>
      <c r="H73" s="46"/>
      <c r="I73" s="44"/>
      <c r="J73" s="33"/>
      <c r="K73" s="56"/>
      <c r="L73" s="75"/>
      <c r="M73" s="38"/>
      <c r="N73" s="48"/>
      <c r="O73" s="48"/>
      <c r="P73" s="48"/>
      <c r="Q73" s="48"/>
      <c r="R73" s="28"/>
      <c r="S73" s="34"/>
    </row>
    <row r="74" spans="1:19" s="1" customFormat="1" ht="15">
      <c r="A74" s="33"/>
      <c r="B74" s="33"/>
      <c r="C74" s="33"/>
      <c r="D74" s="33"/>
      <c r="E74" s="33"/>
      <c r="F74" s="5"/>
      <c r="G74" s="7"/>
      <c r="H74" s="46"/>
      <c r="I74" s="44"/>
      <c r="J74" s="33"/>
      <c r="K74" s="56"/>
      <c r="L74" s="75"/>
      <c r="M74" s="38"/>
      <c r="N74" s="48"/>
      <c r="O74" s="48"/>
      <c r="P74" s="48"/>
      <c r="Q74" s="48"/>
      <c r="R74" s="28"/>
      <c r="S74" s="34"/>
    </row>
    <row r="75" spans="1:19" s="1" customFormat="1" ht="15">
      <c r="A75" s="33"/>
      <c r="B75" s="33"/>
      <c r="C75" s="33"/>
      <c r="D75" s="33"/>
      <c r="E75" s="33"/>
      <c r="F75" s="5"/>
      <c r="G75" s="7"/>
      <c r="H75" s="46"/>
      <c r="I75" s="44"/>
      <c r="J75" s="33"/>
      <c r="K75" s="56"/>
      <c r="L75" s="75"/>
      <c r="M75" s="38"/>
      <c r="N75" s="48"/>
      <c r="O75" s="48"/>
      <c r="P75" s="48"/>
      <c r="Q75" s="48"/>
      <c r="R75" s="28"/>
      <c r="S75" s="34"/>
    </row>
    <row r="76" spans="1:19" s="1" customFormat="1" ht="15">
      <c r="A76" s="33"/>
      <c r="B76" s="33"/>
      <c r="C76" s="33"/>
      <c r="D76" s="33"/>
      <c r="E76" s="33"/>
      <c r="F76" s="5"/>
      <c r="G76" s="7"/>
      <c r="H76" s="46"/>
      <c r="I76" s="44"/>
      <c r="J76" s="33"/>
      <c r="K76" s="56"/>
      <c r="L76" s="75"/>
      <c r="M76" s="38"/>
      <c r="N76" s="48"/>
      <c r="O76" s="48"/>
      <c r="P76" s="48"/>
      <c r="Q76" s="48"/>
      <c r="R76" s="28"/>
      <c r="S76" s="34"/>
    </row>
    <row r="77" spans="1:19" s="1" customFormat="1" ht="15">
      <c r="A77" s="33"/>
      <c r="B77" s="33"/>
      <c r="C77" s="33"/>
      <c r="D77" s="33"/>
      <c r="E77" s="33"/>
      <c r="F77" s="5"/>
      <c r="G77" s="7"/>
      <c r="H77" s="46"/>
      <c r="I77" s="44"/>
      <c r="J77" s="33"/>
      <c r="K77" s="56"/>
      <c r="L77" s="75"/>
      <c r="M77" s="38"/>
      <c r="N77" s="48"/>
      <c r="O77" s="48"/>
      <c r="P77" s="48"/>
      <c r="Q77" s="48"/>
      <c r="R77" s="28"/>
      <c r="S77" s="34"/>
    </row>
    <row r="78" spans="1:19" s="1" customFormat="1" ht="15">
      <c r="A78" s="33"/>
      <c r="B78" s="33"/>
      <c r="C78" s="33"/>
      <c r="D78" s="33"/>
      <c r="E78" s="33"/>
      <c r="F78" s="5"/>
      <c r="G78" s="7"/>
      <c r="H78" s="46"/>
      <c r="I78" s="44"/>
      <c r="J78" s="33"/>
      <c r="K78" s="56"/>
      <c r="L78" s="75"/>
      <c r="M78" s="38"/>
      <c r="N78" s="48"/>
      <c r="O78" s="48"/>
      <c r="P78" s="48"/>
      <c r="Q78" s="48"/>
      <c r="R78" s="28"/>
      <c r="S78" s="34"/>
    </row>
    <row r="79" spans="1:19" s="1" customFormat="1" ht="15">
      <c r="A79" s="33"/>
      <c r="B79" s="33"/>
      <c r="C79" s="33"/>
      <c r="D79" s="33"/>
      <c r="E79" s="33"/>
      <c r="F79" s="5"/>
      <c r="G79" s="7"/>
      <c r="H79" s="46"/>
      <c r="I79" s="44"/>
      <c r="J79" s="33"/>
      <c r="K79" s="56"/>
      <c r="L79" s="75"/>
      <c r="M79" s="38"/>
      <c r="N79" s="48"/>
      <c r="O79" s="48"/>
      <c r="P79" s="48"/>
      <c r="Q79" s="48"/>
      <c r="R79" s="28"/>
      <c r="S79" s="34"/>
    </row>
    <row r="80" spans="1:19" s="1" customFormat="1" ht="15">
      <c r="A80" s="33"/>
      <c r="B80" s="33"/>
      <c r="C80" s="33"/>
      <c r="D80" s="33"/>
      <c r="E80" s="33"/>
      <c r="F80" s="5"/>
      <c r="G80" s="7"/>
      <c r="H80" s="46"/>
      <c r="I80" s="44"/>
      <c r="J80" s="33"/>
      <c r="K80" s="56"/>
      <c r="L80" s="75"/>
      <c r="M80" s="38"/>
      <c r="N80" s="48"/>
      <c r="O80" s="48"/>
      <c r="P80" s="48"/>
      <c r="Q80" s="48"/>
      <c r="R80" s="28"/>
      <c r="S80" s="34"/>
    </row>
    <row r="81" spans="1:19" s="1" customFormat="1" ht="15">
      <c r="A81" s="33"/>
      <c r="B81" s="33"/>
      <c r="C81" s="33"/>
      <c r="D81" s="33"/>
      <c r="E81" s="33"/>
      <c r="F81" s="5"/>
      <c r="G81" s="7"/>
      <c r="H81" s="46"/>
      <c r="I81" s="44"/>
      <c r="J81" s="33"/>
      <c r="K81" s="56"/>
      <c r="L81" s="75"/>
      <c r="M81" s="38"/>
      <c r="N81" s="48"/>
      <c r="O81" s="48"/>
      <c r="P81" s="48"/>
      <c r="Q81" s="48"/>
      <c r="R81" s="28"/>
      <c r="S81" s="34"/>
    </row>
    <row r="82" spans="1:19" s="1" customFormat="1" ht="15">
      <c r="A82" s="33"/>
      <c r="B82" s="33"/>
      <c r="C82" s="33"/>
      <c r="D82" s="33"/>
      <c r="E82" s="33"/>
      <c r="F82" s="5"/>
      <c r="G82" s="7"/>
      <c r="H82" s="46"/>
      <c r="I82" s="44"/>
      <c r="J82" s="33"/>
      <c r="K82" s="56"/>
      <c r="L82" s="75"/>
      <c r="M82" s="38"/>
      <c r="N82" s="48"/>
      <c r="O82" s="48"/>
      <c r="P82" s="48"/>
      <c r="Q82" s="48"/>
      <c r="R82" s="28"/>
      <c r="S82" s="34"/>
    </row>
    <row r="83" spans="1:19" s="1" customFormat="1" ht="15">
      <c r="A83" s="33"/>
      <c r="B83" s="33"/>
      <c r="C83" s="33"/>
      <c r="D83" s="33"/>
      <c r="E83" s="33"/>
      <c r="F83" s="5"/>
      <c r="G83" s="7"/>
      <c r="H83" s="46"/>
      <c r="I83" s="44"/>
      <c r="J83" s="33"/>
      <c r="K83" s="56"/>
      <c r="L83" s="75"/>
      <c r="M83" s="38"/>
      <c r="N83" s="48"/>
      <c r="O83" s="48"/>
      <c r="P83" s="48"/>
      <c r="Q83" s="48"/>
      <c r="R83" s="28"/>
      <c r="S83" s="34"/>
    </row>
    <row r="84" spans="1:19" s="1" customFormat="1" ht="15">
      <c r="A84" s="33"/>
      <c r="B84" s="33"/>
      <c r="C84" s="33"/>
      <c r="D84" s="33"/>
      <c r="E84" s="33"/>
      <c r="F84" s="5"/>
      <c r="G84" s="7"/>
      <c r="H84" s="46"/>
      <c r="I84" s="44"/>
      <c r="J84" s="33"/>
      <c r="K84" s="56"/>
      <c r="L84" s="75"/>
      <c r="M84" s="38"/>
      <c r="N84" s="48"/>
      <c r="O84" s="48"/>
      <c r="P84" s="48"/>
      <c r="Q84" s="48"/>
      <c r="R84" s="28"/>
      <c r="S84" s="34"/>
    </row>
    <row r="85" spans="1:19" s="1" customFormat="1" ht="15">
      <c r="A85" s="33"/>
      <c r="B85" s="33"/>
      <c r="C85" s="33"/>
      <c r="D85" s="33"/>
      <c r="E85" s="33"/>
      <c r="F85" s="5"/>
      <c r="G85" s="7"/>
      <c r="H85" s="46"/>
      <c r="I85" s="44"/>
      <c r="J85" s="33"/>
      <c r="K85" s="56"/>
      <c r="L85" s="75"/>
      <c r="M85" s="38"/>
      <c r="N85" s="48"/>
      <c r="O85" s="48"/>
      <c r="P85" s="48"/>
      <c r="Q85" s="48"/>
      <c r="R85" s="28"/>
      <c r="S85" s="34"/>
    </row>
    <row r="86" spans="1:19" s="1" customFormat="1" ht="15">
      <c r="A86" s="33"/>
      <c r="B86" s="33"/>
      <c r="C86" s="33"/>
      <c r="D86" s="33"/>
      <c r="E86" s="33"/>
      <c r="F86" s="5"/>
      <c r="G86" s="7"/>
      <c r="H86" s="46"/>
      <c r="I86" s="44"/>
      <c r="J86" s="33"/>
      <c r="K86" s="56"/>
      <c r="L86" s="75"/>
      <c r="M86" s="38"/>
      <c r="N86" s="48"/>
      <c r="O86" s="48"/>
      <c r="P86" s="48"/>
      <c r="Q86" s="48"/>
      <c r="R86" s="28"/>
      <c r="S86" s="34"/>
    </row>
    <row r="87" spans="1:19" s="1" customFormat="1" ht="15">
      <c r="A87" s="33"/>
      <c r="B87" s="33"/>
      <c r="C87" s="33"/>
      <c r="D87" s="33"/>
      <c r="E87" s="33"/>
      <c r="F87" s="5"/>
      <c r="G87" s="7"/>
      <c r="H87" s="46"/>
      <c r="I87" s="44"/>
      <c r="J87" s="33"/>
      <c r="K87" s="56"/>
      <c r="L87" s="75"/>
      <c r="M87" s="38"/>
      <c r="N87" s="48"/>
      <c r="O87" s="48"/>
      <c r="P87" s="48"/>
      <c r="Q87" s="48"/>
      <c r="R87" s="28"/>
      <c r="S87" s="34"/>
    </row>
    <row r="88" spans="1:19" s="1" customFormat="1" ht="15">
      <c r="A88" s="33"/>
      <c r="B88" s="33"/>
      <c r="C88" s="33"/>
      <c r="D88" s="33"/>
      <c r="E88" s="33"/>
      <c r="F88" s="5"/>
      <c r="G88" s="7"/>
      <c r="H88" s="46"/>
      <c r="I88" s="44"/>
      <c r="J88" s="33"/>
      <c r="K88" s="56"/>
      <c r="L88" s="75"/>
      <c r="M88" s="38"/>
      <c r="N88" s="48"/>
      <c r="O88" s="48"/>
      <c r="P88" s="48"/>
      <c r="Q88" s="48"/>
      <c r="R88" s="28"/>
      <c r="S88" s="34"/>
    </row>
    <row r="89" spans="1:19" s="1" customFormat="1" ht="15">
      <c r="A89" s="33"/>
      <c r="B89" s="33"/>
      <c r="C89" s="33"/>
      <c r="D89" s="33"/>
      <c r="E89" s="33"/>
      <c r="F89" s="5"/>
      <c r="G89" s="7"/>
      <c r="H89" s="46"/>
      <c r="I89" s="44"/>
      <c r="J89" s="33"/>
      <c r="K89" s="56"/>
      <c r="L89" s="75"/>
      <c r="M89" s="38"/>
      <c r="N89" s="48"/>
      <c r="O89" s="48"/>
      <c r="P89" s="48"/>
      <c r="Q89" s="48"/>
      <c r="R89" s="28"/>
      <c r="S89" s="34"/>
    </row>
    <row r="90" spans="1:19" s="1" customFormat="1" ht="15">
      <c r="A90" s="33"/>
      <c r="B90" s="33"/>
      <c r="C90" s="33"/>
      <c r="D90" s="33"/>
      <c r="E90" s="33"/>
      <c r="F90" s="5"/>
      <c r="G90" s="7"/>
      <c r="H90" s="46"/>
      <c r="I90" s="44"/>
      <c r="J90" s="33"/>
      <c r="K90" s="56"/>
      <c r="L90" s="75"/>
      <c r="M90" s="38"/>
      <c r="N90" s="48"/>
      <c r="O90" s="48"/>
      <c r="P90" s="48"/>
      <c r="Q90" s="48"/>
      <c r="R90" s="28"/>
      <c r="S90" s="34"/>
    </row>
    <row r="91" spans="1:19" s="1" customFormat="1" ht="15">
      <c r="A91" s="33"/>
      <c r="B91" s="33"/>
      <c r="C91" s="33"/>
      <c r="D91" s="33"/>
      <c r="E91" s="33"/>
      <c r="F91" s="5"/>
      <c r="G91" s="7"/>
      <c r="H91" s="46"/>
      <c r="I91" s="44"/>
      <c r="J91" s="33"/>
      <c r="K91" s="56"/>
      <c r="L91" s="75"/>
      <c r="M91" s="38"/>
      <c r="N91" s="48"/>
      <c r="O91" s="48"/>
      <c r="P91" s="48"/>
      <c r="Q91" s="48"/>
      <c r="R91" s="28"/>
      <c r="S91" s="34"/>
    </row>
    <row r="92" spans="1:19" s="1" customFormat="1" ht="15">
      <c r="A92" s="33"/>
      <c r="B92" s="33"/>
      <c r="C92" s="33"/>
      <c r="D92" s="33"/>
      <c r="E92" s="33"/>
      <c r="F92" s="5"/>
      <c r="G92" s="7"/>
      <c r="H92" s="46"/>
      <c r="I92" s="44"/>
      <c r="J92" s="33"/>
      <c r="K92" s="56"/>
      <c r="L92" s="75"/>
      <c r="M92" s="38"/>
      <c r="N92" s="48"/>
      <c r="O92" s="48"/>
      <c r="P92" s="48"/>
      <c r="Q92" s="48"/>
      <c r="R92" s="28"/>
      <c r="S92" s="34"/>
    </row>
    <row r="93" spans="1:19" s="1" customFormat="1" ht="15">
      <c r="A93" s="33"/>
      <c r="B93" s="33"/>
      <c r="C93" s="33"/>
      <c r="D93" s="33"/>
      <c r="E93" s="33"/>
      <c r="F93" s="5"/>
      <c r="G93" s="7"/>
      <c r="H93" s="46"/>
      <c r="I93" s="44"/>
      <c r="J93" s="33"/>
      <c r="K93" s="56"/>
      <c r="L93" s="75"/>
      <c r="M93" s="38"/>
      <c r="N93" s="48"/>
      <c r="O93" s="48"/>
      <c r="P93" s="48"/>
      <c r="Q93" s="48"/>
      <c r="R93" s="28"/>
      <c r="S93" s="34"/>
    </row>
    <row r="94" spans="1:19" s="1" customFormat="1" ht="15">
      <c r="A94" s="33"/>
      <c r="B94" s="33"/>
      <c r="C94" s="33"/>
      <c r="D94" s="33"/>
      <c r="E94" s="33"/>
      <c r="F94" s="5"/>
      <c r="G94" s="7"/>
      <c r="H94" s="46"/>
      <c r="I94" s="44"/>
      <c r="J94" s="33"/>
      <c r="K94" s="56"/>
      <c r="L94" s="75"/>
      <c r="M94" s="38"/>
      <c r="N94" s="48"/>
      <c r="O94" s="48"/>
      <c r="P94" s="48"/>
      <c r="Q94" s="48"/>
      <c r="R94" s="28"/>
      <c r="S94" s="34"/>
    </row>
    <row r="95" spans="1:19" s="1" customFormat="1" ht="15">
      <c r="A95" s="33"/>
      <c r="B95" s="33"/>
      <c r="C95" s="33"/>
      <c r="D95" s="33"/>
      <c r="E95" s="33"/>
      <c r="F95" s="5"/>
      <c r="G95" s="7"/>
      <c r="H95" s="46"/>
      <c r="I95" s="44"/>
      <c r="J95" s="33"/>
      <c r="K95" s="56"/>
      <c r="L95" s="75"/>
      <c r="M95" s="38"/>
      <c r="N95" s="48"/>
      <c r="O95" s="48"/>
      <c r="P95" s="48"/>
      <c r="Q95" s="48"/>
      <c r="R95" s="28"/>
      <c r="S95" s="34"/>
    </row>
    <row r="96" spans="1:19" s="1" customFormat="1" ht="15">
      <c r="A96" s="33"/>
      <c r="B96" s="33"/>
      <c r="C96" s="33"/>
      <c r="D96" s="33"/>
      <c r="E96" s="33"/>
      <c r="F96" s="5"/>
      <c r="G96" s="7"/>
      <c r="H96" s="46"/>
      <c r="I96" s="44"/>
      <c r="J96" s="33"/>
      <c r="K96" s="56"/>
      <c r="L96" s="75"/>
      <c r="M96" s="38"/>
      <c r="N96" s="48"/>
      <c r="O96" s="48"/>
      <c r="P96" s="48"/>
      <c r="Q96" s="48"/>
      <c r="R96" s="28"/>
      <c r="S96" s="34"/>
    </row>
    <row r="97" spans="1:19" s="1" customFormat="1" ht="15">
      <c r="A97" s="33"/>
      <c r="B97" s="33"/>
      <c r="C97" s="33"/>
      <c r="D97" s="33"/>
      <c r="E97" s="33"/>
      <c r="F97" s="5"/>
      <c r="G97" s="7"/>
      <c r="H97" s="46"/>
      <c r="I97" s="44"/>
      <c r="J97" s="33"/>
      <c r="K97" s="56"/>
      <c r="L97" s="75"/>
      <c r="M97" s="38"/>
      <c r="N97" s="48"/>
      <c r="O97" s="48"/>
      <c r="P97" s="48"/>
      <c r="Q97" s="48"/>
      <c r="R97" s="28"/>
      <c r="S97" s="34"/>
    </row>
    <row r="98" spans="1:19" s="1" customFormat="1" ht="15">
      <c r="A98" s="33"/>
      <c r="B98" s="33"/>
      <c r="C98" s="33"/>
      <c r="D98" s="33"/>
      <c r="E98" s="33"/>
      <c r="F98" s="5"/>
      <c r="G98" s="7"/>
      <c r="H98" s="46"/>
      <c r="I98" s="44"/>
      <c r="J98" s="33"/>
      <c r="K98" s="56"/>
      <c r="L98" s="75"/>
      <c r="M98" s="38"/>
      <c r="N98" s="48"/>
      <c r="O98" s="48"/>
      <c r="P98" s="48"/>
      <c r="Q98" s="48"/>
      <c r="R98" s="28"/>
      <c r="S98" s="34"/>
    </row>
    <row r="99" spans="1:19" s="1" customFormat="1" ht="15">
      <c r="A99" s="33"/>
      <c r="B99" s="33"/>
      <c r="C99" s="33"/>
      <c r="D99" s="33"/>
      <c r="E99" s="33"/>
      <c r="F99" s="5"/>
      <c r="G99" s="7"/>
      <c r="H99" s="46"/>
      <c r="I99" s="44"/>
      <c r="J99" s="33"/>
      <c r="K99" s="56"/>
      <c r="L99" s="75"/>
      <c r="M99" s="38"/>
      <c r="N99" s="48"/>
      <c r="O99" s="48"/>
      <c r="P99" s="48"/>
      <c r="Q99" s="48"/>
      <c r="R99" s="28"/>
      <c r="S99" s="34"/>
    </row>
    <row r="100" spans="1:19" s="1" customFormat="1" ht="15">
      <c r="A100" s="33"/>
      <c r="B100" s="33"/>
      <c r="C100" s="33"/>
      <c r="D100" s="33"/>
      <c r="E100" s="33"/>
      <c r="F100" s="5"/>
      <c r="G100" s="7"/>
      <c r="H100" s="46"/>
      <c r="I100" s="44"/>
      <c r="J100" s="33"/>
      <c r="K100" s="56"/>
      <c r="L100" s="75"/>
      <c r="M100" s="38"/>
      <c r="N100" s="48"/>
      <c r="O100" s="48"/>
      <c r="P100" s="48"/>
      <c r="Q100" s="48"/>
      <c r="R100" s="28"/>
      <c r="S100" s="34"/>
    </row>
    <row r="101" spans="1:19" s="1" customFormat="1" ht="15">
      <c r="A101" s="33"/>
      <c r="B101" s="33"/>
      <c r="C101" s="33"/>
      <c r="D101" s="33"/>
      <c r="E101" s="33"/>
      <c r="F101" s="5"/>
      <c r="G101" s="7"/>
      <c r="H101" s="46"/>
      <c r="I101" s="44"/>
      <c r="J101" s="33"/>
      <c r="K101" s="56"/>
      <c r="L101" s="75"/>
      <c r="M101" s="38"/>
      <c r="N101" s="48"/>
      <c r="O101" s="48"/>
      <c r="P101" s="48"/>
      <c r="Q101" s="48"/>
      <c r="R101" s="28"/>
      <c r="S101" s="34"/>
    </row>
    <row r="102" spans="1:19" s="1" customFormat="1" ht="15">
      <c r="A102" s="33"/>
      <c r="B102" s="33"/>
      <c r="C102" s="33"/>
      <c r="D102" s="33"/>
      <c r="E102" s="33"/>
      <c r="F102" s="5"/>
      <c r="G102" s="7"/>
      <c r="H102" s="46"/>
      <c r="I102" s="44"/>
      <c r="J102" s="33"/>
      <c r="K102" s="56"/>
      <c r="L102" s="75"/>
      <c r="M102" s="38"/>
      <c r="N102" s="48"/>
      <c r="O102" s="48"/>
      <c r="P102" s="48"/>
      <c r="Q102" s="48"/>
      <c r="R102" s="28"/>
      <c r="S102" s="34"/>
    </row>
    <row r="103" spans="1:19" s="1" customFormat="1" ht="15">
      <c r="A103" s="33"/>
      <c r="B103" s="33"/>
      <c r="C103" s="33"/>
      <c r="D103" s="33"/>
      <c r="E103" s="33"/>
      <c r="F103" s="5"/>
      <c r="G103" s="7"/>
      <c r="H103" s="46"/>
      <c r="I103" s="44"/>
      <c r="J103" s="33"/>
      <c r="K103" s="56"/>
      <c r="L103" s="75"/>
      <c r="M103" s="38"/>
      <c r="N103" s="48"/>
      <c r="O103" s="48"/>
      <c r="P103" s="48"/>
      <c r="Q103" s="48"/>
      <c r="R103" s="28"/>
      <c r="S103" s="34"/>
    </row>
    <row r="104" spans="1:19" s="1" customFormat="1" ht="15">
      <c r="A104" s="33"/>
      <c r="B104" s="33"/>
      <c r="C104" s="33"/>
      <c r="D104" s="33"/>
      <c r="E104" s="33"/>
      <c r="F104" s="5"/>
      <c r="G104" s="7"/>
      <c r="H104" s="46"/>
      <c r="I104" s="44"/>
      <c r="J104" s="33"/>
      <c r="K104" s="56"/>
      <c r="L104" s="75"/>
      <c r="M104" s="38"/>
      <c r="N104" s="48"/>
      <c r="O104" s="48"/>
      <c r="P104" s="48"/>
      <c r="Q104" s="48"/>
      <c r="R104" s="28"/>
      <c r="S104" s="34"/>
    </row>
    <row r="105" spans="1:19" s="1" customFormat="1" ht="15">
      <c r="A105" s="33"/>
      <c r="B105" s="33"/>
      <c r="C105" s="33"/>
      <c r="D105" s="33"/>
      <c r="E105" s="33"/>
      <c r="F105" s="5"/>
      <c r="G105" s="7"/>
      <c r="H105" s="46"/>
      <c r="I105" s="44"/>
      <c r="J105" s="33"/>
      <c r="K105" s="56"/>
      <c r="L105" s="75"/>
      <c r="M105" s="38"/>
      <c r="N105" s="48"/>
      <c r="O105" s="48"/>
      <c r="P105" s="48"/>
      <c r="Q105" s="48"/>
      <c r="R105" s="28"/>
      <c r="S105" s="34"/>
    </row>
    <row r="106" spans="1:19" s="1" customFormat="1" ht="15">
      <c r="A106" s="33"/>
      <c r="B106" s="33"/>
      <c r="C106" s="33"/>
      <c r="D106" s="33"/>
      <c r="E106" s="33"/>
      <c r="F106" s="5"/>
      <c r="G106" s="7"/>
      <c r="H106" s="46"/>
      <c r="I106" s="44"/>
      <c r="J106" s="33"/>
      <c r="K106" s="56"/>
      <c r="L106" s="75"/>
      <c r="M106" s="38"/>
      <c r="N106" s="48"/>
      <c r="O106" s="48"/>
      <c r="P106" s="48"/>
      <c r="Q106" s="48"/>
      <c r="R106" s="28"/>
      <c r="S106" s="34"/>
    </row>
    <row r="107" spans="1:19" s="1" customFormat="1" ht="15">
      <c r="A107" s="33"/>
      <c r="B107" s="33"/>
      <c r="C107" s="33"/>
      <c r="D107" s="33"/>
      <c r="E107" s="33"/>
      <c r="F107" s="5"/>
      <c r="G107" s="7"/>
      <c r="H107" s="46"/>
      <c r="I107" s="44"/>
      <c r="J107" s="33"/>
      <c r="K107" s="56"/>
      <c r="L107" s="75"/>
      <c r="M107" s="38"/>
      <c r="N107" s="48"/>
      <c r="O107" s="48"/>
      <c r="P107" s="48"/>
      <c r="Q107" s="48"/>
      <c r="R107" s="28"/>
      <c r="S107" s="34"/>
    </row>
    <row r="108" spans="1:19" s="1" customFormat="1" ht="15">
      <c r="A108" s="33"/>
      <c r="B108" s="33"/>
      <c r="C108" s="33"/>
      <c r="D108" s="33"/>
      <c r="E108" s="33"/>
      <c r="F108" s="5"/>
      <c r="G108" s="7"/>
      <c r="H108" s="46"/>
      <c r="I108" s="44"/>
      <c r="J108" s="33"/>
      <c r="K108" s="56"/>
      <c r="L108" s="75"/>
      <c r="M108" s="38"/>
      <c r="N108" s="48"/>
      <c r="O108" s="48"/>
      <c r="P108" s="48"/>
      <c r="Q108" s="48"/>
      <c r="R108" s="28"/>
      <c r="S108" s="34"/>
    </row>
    <row r="109" spans="1:19" s="1" customFormat="1" ht="15">
      <c r="A109" s="33"/>
      <c r="B109" s="33"/>
      <c r="C109" s="33"/>
      <c r="D109" s="33"/>
      <c r="E109" s="33"/>
      <c r="F109" s="5"/>
      <c r="G109" s="7"/>
      <c r="H109" s="46"/>
      <c r="I109" s="44"/>
      <c r="J109" s="33"/>
      <c r="K109" s="56"/>
      <c r="L109" s="75"/>
      <c r="M109" s="38"/>
      <c r="N109" s="48"/>
      <c r="O109" s="48"/>
      <c r="P109" s="48"/>
      <c r="Q109" s="48"/>
      <c r="R109" s="28"/>
      <c r="S109" s="34"/>
    </row>
    <row r="110" spans="1:19" s="1" customFormat="1" ht="15">
      <c r="A110" s="33"/>
      <c r="B110" s="33"/>
      <c r="C110" s="33"/>
      <c r="D110" s="33"/>
      <c r="E110" s="33"/>
      <c r="F110" s="5"/>
      <c r="G110" s="7"/>
      <c r="H110" s="46"/>
      <c r="I110" s="44"/>
      <c r="J110" s="33"/>
      <c r="K110" s="56"/>
      <c r="L110" s="75"/>
      <c r="M110" s="38"/>
      <c r="N110" s="48"/>
      <c r="O110" s="48"/>
      <c r="P110" s="48"/>
      <c r="Q110" s="48"/>
      <c r="R110" s="28"/>
      <c r="S110" s="34"/>
    </row>
    <row r="111" spans="1:19" s="1" customFormat="1" ht="15">
      <c r="A111" s="33"/>
      <c r="B111" s="33"/>
      <c r="C111" s="33"/>
      <c r="D111" s="33"/>
      <c r="E111" s="33"/>
      <c r="F111" s="5"/>
      <c r="G111" s="7"/>
      <c r="H111" s="46"/>
      <c r="I111" s="44"/>
      <c r="J111" s="33"/>
      <c r="K111" s="56"/>
      <c r="L111" s="75"/>
      <c r="M111" s="38"/>
      <c r="N111" s="48"/>
      <c r="O111" s="48"/>
      <c r="P111" s="48"/>
      <c r="Q111" s="48"/>
      <c r="R111" s="28"/>
      <c r="S111" s="34"/>
    </row>
    <row r="112" spans="1:19" s="1" customFormat="1" ht="15">
      <c r="A112" s="33"/>
      <c r="B112" s="33"/>
      <c r="C112" s="33"/>
      <c r="D112" s="33"/>
      <c r="E112" s="33"/>
      <c r="F112" s="5"/>
      <c r="G112" s="7"/>
      <c r="H112" s="46"/>
      <c r="I112" s="44"/>
      <c r="J112" s="33"/>
      <c r="K112" s="56"/>
      <c r="L112" s="75"/>
      <c r="M112" s="38"/>
      <c r="N112" s="48"/>
      <c r="O112" s="48"/>
      <c r="P112" s="48"/>
      <c r="Q112" s="48"/>
      <c r="R112" s="28"/>
      <c r="S112" s="34"/>
    </row>
    <row r="113" spans="1:19" s="1" customFormat="1" ht="15">
      <c r="A113" s="33"/>
      <c r="B113" s="33"/>
      <c r="C113" s="33"/>
      <c r="D113" s="33"/>
      <c r="E113" s="33"/>
      <c r="F113" s="5"/>
      <c r="G113" s="7"/>
      <c r="H113" s="46"/>
      <c r="I113" s="44"/>
      <c r="J113" s="33"/>
      <c r="K113" s="56"/>
      <c r="L113" s="75"/>
      <c r="M113" s="38"/>
      <c r="N113" s="48"/>
      <c r="O113" s="48"/>
      <c r="P113" s="48"/>
      <c r="Q113" s="48"/>
      <c r="R113" s="28"/>
      <c r="S113" s="34"/>
    </row>
    <row r="114" spans="1:19" s="1" customFormat="1" ht="15">
      <c r="A114" s="33"/>
      <c r="B114" s="33"/>
      <c r="C114" s="33"/>
      <c r="D114" s="33"/>
      <c r="E114" s="33"/>
      <c r="F114" s="5"/>
      <c r="G114" s="7"/>
      <c r="H114" s="46"/>
      <c r="I114" s="44"/>
      <c r="J114" s="33"/>
      <c r="K114" s="56"/>
      <c r="L114" s="75"/>
      <c r="M114" s="38"/>
      <c r="N114" s="48"/>
      <c r="O114" s="48"/>
      <c r="P114" s="48"/>
      <c r="Q114" s="48"/>
      <c r="R114" s="28"/>
      <c r="S114" s="34"/>
    </row>
    <row r="115" spans="1:19" s="1" customFormat="1" ht="15">
      <c r="A115" s="33"/>
      <c r="B115" s="33"/>
      <c r="C115" s="33"/>
      <c r="D115" s="33"/>
      <c r="E115" s="33"/>
      <c r="F115" s="5"/>
      <c r="G115" s="7"/>
      <c r="H115" s="46"/>
      <c r="I115" s="44"/>
      <c r="J115" s="33"/>
      <c r="K115" s="56"/>
      <c r="L115" s="75"/>
      <c r="M115" s="38"/>
      <c r="N115" s="48"/>
      <c r="O115" s="48"/>
      <c r="P115" s="48"/>
      <c r="Q115" s="48"/>
      <c r="R115" s="28"/>
      <c r="S115" s="34"/>
    </row>
    <row r="116" spans="1:19" s="1" customFormat="1" ht="15">
      <c r="A116" s="33"/>
      <c r="B116" s="33"/>
      <c r="C116" s="33"/>
      <c r="D116" s="33"/>
      <c r="E116" s="33"/>
      <c r="F116" s="5"/>
      <c r="G116" s="7"/>
      <c r="H116" s="46"/>
      <c r="I116" s="44"/>
      <c r="J116" s="33"/>
      <c r="K116" s="56"/>
      <c r="L116" s="75"/>
      <c r="M116" s="38"/>
      <c r="N116" s="48"/>
      <c r="O116" s="48"/>
      <c r="P116" s="48"/>
      <c r="Q116" s="48"/>
      <c r="R116" s="28"/>
      <c r="S116" s="34"/>
    </row>
    <row r="117" spans="1:19" s="1" customFormat="1" ht="15">
      <c r="A117" s="33"/>
      <c r="B117" s="33"/>
      <c r="C117" s="33"/>
      <c r="D117" s="33"/>
      <c r="E117" s="33"/>
      <c r="F117" s="5"/>
      <c r="G117" s="7"/>
      <c r="H117" s="46"/>
      <c r="I117" s="44"/>
      <c r="J117" s="33"/>
      <c r="K117" s="56"/>
      <c r="L117" s="75"/>
      <c r="M117" s="38"/>
      <c r="N117" s="48"/>
      <c r="O117" s="48"/>
      <c r="P117" s="48"/>
      <c r="Q117" s="48"/>
      <c r="R117" s="28"/>
      <c r="S117" s="34"/>
    </row>
    <row r="118" spans="1:19" s="1" customFormat="1" ht="15">
      <c r="A118" s="33"/>
      <c r="B118" s="33"/>
      <c r="C118" s="33"/>
      <c r="D118" s="33"/>
      <c r="E118" s="33"/>
      <c r="F118" s="5"/>
      <c r="G118" s="7"/>
      <c r="H118" s="46"/>
      <c r="I118" s="44"/>
      <c r="J118" s="33"/>
      <c r="K118" s="56"/>
      <c r="L118" s="75"/>
      <c r="M118" s="38"/>
      <c r="N118" s="48"/>
      <c r="O118" s="48"/>
      <c r="P118" s="48"/>
      <c r="Q118" s="48"/>
      <c r="R118" s="28"/>
      <c r="S118" s="34"/>
    </row>
    <row r="119" spans="1:19" s="1" customFormat="1" ht="15">
      <c r="A119" s="33"/>
      <c r="B119" s="33"/>
      <c r="C119" s="33"/>
      <c r="D119" s="33"/>
      <c r="E119" s="33"/>
      <c r="F119" s="5"/>
      <c r="G119" s="7"/>
      <c r="H119" s="46"/>
      <c r="I119" s="44"/>
      <c r="J119" s="33"/>
      <c r="K119" s="56"/>
      <c r="L119" s="75"/>
      <c r="M119" s="38"/>
      <c r="N119" s="48"/>
      <c r="O119" s="48"/>
      <c r="P119" s="48"/>
      <c r="Q119" s="48"/>
      <c r="R119" s="28"/>
      <c r="S119" s="34"/>
    </row>
    <row r="120" spans="1:19" s="1" customFormat="1" ht="15">
      <c r="A120" s="33"/>
      <c r="B120" s="33"/>
      <c r="C120" s="33"/>
      <c r="D120" s="33"/>
      <c r="E120" s="33"/>
      <c r="F120" s="5"/>
      <c r="G120" s="7"/>
      <c r="H120" s="46"/>
      <c r="I120" s="44"/>
      <c r="J120" s="33"/>
      <c r="K120" s="56"/>
      <c r="L120" s="75"/>
      <c r="M120" s="38"/>
      <c r="N120" s="48"/>
      <c r="O120" s="48"/>
      <c r="P120" s="48"/>
      <c r="Q120" s="48"/>
      <c r="R120" s="28"/>
      <c r="S120" s="34"/>
    </row>
    <row r="121" spans="1:19" s="1" customFormat="1" ht="15">
      <c r="A121" s="33"/>
      <c r="B121" s="33"/>
      <c r="C121" s="33"/>
      <c r="D121" s="33"/>
      <c r="E121" s="33"/>
      <c r="F121" s="5"/>
      <c r="G121" s="7"/>
      <c r="H121" s="46"/>
      <c r="I121" s="44"/>
      <c r="J121" s="33"/>
      <c r="K121" s="56"/>
      <c r="L121" s="75"/>
      <c r="M121" s="38"/>
      <c r="N121" s="48"/>
      <c r="O121" s="48"/>
      <c r="P121" s="48"/>
      <c r="Q121" s="48"/>
      <c r="R121" s="28"/>
      <c r="S121" s="34"/>
    </row>
    <row r="122" spans="1:19" s="1" customFormat="1" ht="15">
      <c r="A122" s="33"/>
      <c r="B122" s="33"/>
      <c r="C122" s="33"/>
      <c r="D122" s="33"/>
      <c r="E122" s="33"/>
      <c r="F122" s="5"/>
      <c r="G122" s="7"/>
      <c r="H122" s="46"/>
      <c r="I122" s="44"/>
      <c r="J122" s="33"/>
      <c r="K122" s="56"/>
      <c r="L122" s="75"/>
      <c r="M122" s="38"/>
      <c r="N122" s="48"/>
      <c r="O122" s="48"/>
      <c r="P122" s="48"/>
      <c r="Q122" s="48"/>
      <c r="R122" s="28"/>
      <c r="S122" s="34"/>
    </row>
    <row r="123" spans="1:19" s="1" customFormat="1" ht="15">
      <c r="A123" s="33"/>
      <c r="B123" s="33"/>
      <c r="C123" s="33"/>
      <c r="D123" s="33"/>
      <c r="E123" s="33"/>
      <c r="F123" s="5"/>
      <c r="G123" s="7"/>
      <c r="H123" s="46"/>
      <c r="I123" s="44"/>
      <c r="J123" s="33"/>
      <c r="K123" s="56"/>
      <c r="L123" s="75"/>
      <c r="M123" s="38"/>
      <c r="N123" s="48"/>
      <c r="O123" s="48"/>
      <c r="P123" s="48"/>
      <c r="Q123" s="48"/>
      <c r="R123" s="28"/>
      <c r="S123" s="34"/>
    </row>
    <row r="124" spans="1:19" s="1" customFormat="1" ht="15">
      <c r="A124" s="33"/>
      <c r="B124" s="33"/>
      <c r="C124" s="33"/>
      <c r="D124" s="33"/>
      <c r="E124" s="33"/>
      <c r="F124" s="5"/>
      <c r="G124" s="7"/>
      <c r="H124" s="46"/>
      <c r="I124" s="44"/>
      <c r="J124" s="33"/>
      <c r="K124" s="56"/>
      <c r="L124" s="75"/>
      <c r="M124" s="38"/>
      <c r="N124" s="48"/>
      <c r="O124" s="48"/>
      <c r="P124" s="48"/>
      <c r="Q124" s="48"/>
      <c r="R124" s="28"/>
      <c r="S124" s="34"/>
    </row>
    <row r="125" spans="1:19" s="1" customFormat="1" ht="15">
      <c r="A125" s="33"/>
      <c r="B125" s="33"/>
      <c r="C125" s="33"/>
      <c r="D125" s="33"/>
      <c r="E125" s="33"/>
      <c r="F125" s="5"/>
      <c r="G125" s="7"/>
      <c r="H125" s="46"/>
      <c r="I125" s="44"/>
      <c r="J125" s="33"/>
      <c r="K125" s="56"/>
      <c r="L125" s="75"/>
      <c r="M125" s="38"/>
      <c r="N125" s="48"/>
      <c r="O125" s="48"/>
      <c r="P125" s="48"/>
      <c r="Q125" s="48"/>
      <c r="R125" s="28"/>
      <c r="S125" s="34"/>
    </row>
    <row r="126" spans="1:19" s="1" customFormat="1" ht="15">
      <c r="A126" s="33"/>
      <c r="B126" s="33"/>
      <c r="C126" s="33"/>
      <c r="D126" s="33"/>
      <c r="E126" s="33"/>
      <c r="F126" s="5"/>
      <c r="G126" s="7"/>
      <c r="H126" s="46"/>
      <c r="I126" s="44"/>
      <c r="J126" s="33"/>
      <c r="K126" s="56"/>
      <c r="L126" s="75"/>
      <c r="M126" s="38"/>
      <c r="N126" s="48"/>
      <c r="O126" s="48"/>
      <c r="P126" s="48"/>
      <c r="Q126" s="48"/>
      <c r="R126" s="28"/>
      <c r="S126" s="34"/>
    </row>
    <row r="127" spans="1:19" s="1" customFormat="1" ht="15">
      <c r="A127" s="33"/>
      <c r="B127" s="33"/>
      <c r="C127" s="33"/>
      <c r="D127" s="33"/>
      <c r="E127" s="33"/>
      <c r="F127" s="5"/>
      <c r="G127" s="7"/>
      <c r="H127" s="46"/>
      <c r="I127" s="44"/>
      <c r="J127" s="33"/>
      <c r="K127" s="56"/>
      <c r="L127" s="75"/>
      <c r="M127" s="38"/>
      <c r="N127" s="48"/>
      <c r="O127" s="48"/>
      <c r="P127" s="48"/>
      <c r="Q127" s="48"/>
      <c r="R127" s="28"/>
      <c r="S127" s="34"/>
    </row>
    <row r="128" spans="1:19" s="1" customFormat="1" ht="15">
      <c r="A128" s="33"/>
      <c r="B128" s="33"/>
      <c r="C128" s="33"/>
      <c r="D128" s="33"/>
      <c r="E128" s="33"/>
      <c r="F128" s="5"/>
      <c r="G128" s="7"/>
      <c r="H128" s="46"/>
      <c r="I128" s="44"/>
      <c r="J128" s="33"/>
      <c r="K128" s="56"/>
      <c r="L128" s="75"/>
      <c r="M128" s="38"/>
      <c r="N128" s="48"/>
      <c r="O128" s="48"/>
      <c r="P128" s="48"/>
      <c r="Q128" s="48"/>
      <c r="R128" s="28"/>
      <c r="S128" s="34"/>
    </row>
    <row r="129" spans="1:19" s="1" customFormat="1" ht="15">
      <c r="A129" s="33"/>
      <c r="B129" s="33"/>
      <c r="C129" s="33"/>
      <c r="D129" s="33"/>
      <c r="E129" s="33"/>
      <c r="F129" s="5"/>
      <c r="G129" s="7"/>
      <c r="H129" s="46"/>
      <c r="I129" s="44"/>
      <c r="J129" s="33"/>
      <c r="K129" s="56"/>
      <c r="L129" s="75"/>
      <c r="M129" s="38"/>
      <c r="N129" s="48"/>
      <c r="O129" s="48"/>
      <c r="P129" s="48"/>
      <c r="Q129" s="48"/>
      <c r="R129" s="28"/>
      <c r="S129" s="34"/>
    </row>
    <row r="130" spans="1:19" s="1" customFormat="1" ht="15">
      <c r="A130" s="33"/>
      <c r="B130" s="33"/>
      <c r="C130" s="33"/>
      <c r="D130" s="33"/>
      <c r="E130" s="33"/>
      <c r="F130" s="5"/>
      <c r="G130" s="7"/>
      <c r="H130" s="46"/>
      <c r="I130" s="44"/>
      <c r="J130" s="33"/>
      <c r="K130" s="56"/>
      <c r="L130" s="75"/>
      <c r="M130" s="38"/>
      <c r="N130" s="48"/>
      <c r="O130" s="48"/>
      <c r="P130" s="48"/>
      <c r="Q130" s="48"/>
      <c r="R130" s="28"/>
      <c r="S130" s="34"/>
    </row>
    <row r="131" spans="1:19" s="1" customFormat="1" ht="15">
      <c r="A131" s="33"/>
      <c r="B131" s="33"/>
      <c r="C131" s="33"/>
      <c r="D131" s="33"/>
      <c r="E131" s="33"/>
      <c r="F131" s="5"/>
      <c r="G131" s="7"/>
      <c r="H131" s="46"/>
      <c r="I131" s="44"/>
      <c r="J131" s="33"/>
      <c r="K131" s="56"/>
      <c r="L131" s="75"/>
      <c r="M131" s="38"/>
      <c r="N131" s="48"/>
      <c r="O131" s="48"/>
      <c r="P131" s="48"/>
      <c r="Q131" s="48"/>
      <c r="R131" s="28"/>
      <c r="S131" s="34"/>
    </row>
    <row r="132" spans="1:19" s="1" customFormat="1" ht="15">
      <c r="A132" s="33"/>
      <c r="B132" s="33"/>
      <c r="C132" s="33"/>
      <c r="D132" s="33"/>
      <c r="E132" s="33"/>
      <c r="F132" s="5"/>
      <c r="G132" s="7"/>
      <c r="H132" s="46"/>
      <c r="I132" s="44"/>
      <c r="J132" s="33"/>
      <c r="K132" s="56"/>
      <c r="L132" s="75"/>
      <c r="M132" s="38"/>
      <c r="N132" s="48"/>
      <c r="O132" s="48"/>
      <c r="P132" s="48"/>
      <c r="Q132" s="48"/>
      <c r="R132" s="28"/>
      <c r="S132" s="34"/>
    </row>
    <row r="133" spans="1:19" s="1" customFormat="1" ht="15">
      <c r="A133" s="33"/>
      <c r="B133" s="33"/>
      <c r="C133" s="33"/>
      <c r="D133" s="33"/>
      <c r="E133" s="33"/>
      <c r="F133" s="5"/>
      <c r="G133" s="7"/>
      <c r="H133" s="46"/>
      <c r="I133" s="44"/>
      <c r="J133" s="33"/>
      <c r="K133" s="56"/>
      <c r="L133" s="75"/>
      <c r="M133" s="38"/>
      <c r="N133" s="48"/>
      <c r="O133" s="48"/>
      <c r="P133" s="48"/>
      <c r="Q133" s="48"/>
      <c r="R133" s="28"/>
      <c r="S133" s="34"/>
    </row>
    <row r="134" spans="1:19" s="1" customFormat="1" ht="15">
      <c r="A134" s="33"/>
      <c r="B134" s="33"/>
      <c r="C134" s="33"/>
      <c r="D134" s="33"/>
      <c r="E134" s="33"/>
      <c r="F134" s="5"/>
      <c r="G134" s="7"/>
      <c r="H134" s="46"/>
      <c r="I134" s="44"/>
      <c r="J134" s="33"/>
      <c r="K134" s="56"/>
      <c r="L134" s="75"/>
      <c r="M134" s="38"/>
      <c r="N134" s="48"/>
      <c r="O134" s="48"/>
      <c r="P134" s="48"/>
      <c r="Q134" s="48"/>
      <c r="R134" s="28"/>
      <c r="S134" s="34"/>
    </row>
    <row r="135" spans="1:19" s="1" customFormat="1" ht="15">
      <c r="A135" s="33"/>
      <c r="B135" s="33"/>
      <c r="C135" s="33"/>
      <c r="D135" s="33"/>
      <c r="E135" s="33"/>
      <c r="F135" s="5"/>
      <c r="G135" s="7"/>
      <c r="H135" s="46"/>
      <c r="I135" s="44"/>
      <c r="J135" s="33"/>
      <c r="K135" s="56"/>
      <c r="L135" s="75"/>
      <c r="M135" s="38"/>
      <c r="N135" s="48"/>
      <c r="O135" s="48"/>
      <c r="P135" s="48"/>
      <c r="Q135" s="48"/>
      <c r="R135" s="28"/>
      <c r="S135" s="34"/>
    </row>
    <row r="136" spans="1:19" s="1" customFormat="1" ht="15">
      <c r="A136" s="33"/>
      <c r="B136" s="33"/>
      <c r="C136" s="33"/>
      <c r="D136" s="33"/>
      <c r="E136" s="33"/>
      <c r="F136" s="5"/>
      <c r="G136" s="7"/>
      <c r="H136" s="46"/>
      <c r="I136" s="44"/>
      <c r="J136" s="33"/>
      <c r="K136" s="56"/>
      <c r="L136" s="75"/>
      <c r="M136" s="38"/>
      <c r="N136" s="48"/>
      <c r="O136" s="48"/>
      <c r="P136" s="48"/>
      <c r="Q136" s="48"/>
      <c r="R136" s="28"/>
      <c r="S136" s="34"/>
    </row>
    <row r="137" spans="1:19" s="1" customFormat="1" ht="15">
      <c r="A137" s="33"/>
      <c r="B137" s="33"/>
      <c r="C137" s="33"/>
      <c r="D137" s="33"/>
      <c r="E137" s="33"/>
      <c r="F137" s="5"/>
      <c r="G137" s="7"/>
      <c r="H137" s="46"/>
      <c r="I137" s="44"/>
      <c r="J137" s="33"/>
      <c r="K137" s="56"/>
      <c r="L137" s="75"/>
      <c r="M137" s="38"/>
      <c r="N137" s="48"/>
      <c r="O137" s="48"/>
      <c r="P137" s="48"/>
      <c r="Q137" s="48"/>
      <c r="R137" s="28"/>
      <c r="S137" s="34"/>
    </row>
    <row r="138" spans="1:19" s="1" customFormat="1" ht="15">
      <c r="A138" s="33"/>
      <c r="B138" s="33"/>
      <c r="C138" s="33"/>
      <c r="D138" s="33"/>
      <c r="E138" s="33"/>
      <c r="F138" s="5"/>
      <c r="G138" s="7"/>
      <c r="H138" s="46"/>
      <c r="I138" s="44"/>
      <c r="J138" s="33"/>
      <c r="K138" s="56"/>
      <c r="L138" s="75"/>
      <c r="M138" s="38"/>
      <c r="N138" s="48"/>
      <c r="O138" s="48"/>
      <c r="P138" s="48"/>
      <c r="Q138" s="48"/>
      <c r="R138" s="28"/>
      <c r="S138" s="34"/>
    </row>
    <row r="139" spans="1:19" s="1" customFormat="1" ht="15">
      <c r="A139" s="33"/>
      <c r="B139" s="33"/>
      <c r="C139" s="33"/>
      <c r="D139" s="33"/>
      <c r="E139" s="33"/>
      <c r="F139" s="5"/>
      <c r="G139" s="7"/>
      <c r="H139" s="46"/>
      <c r="I139" s="44"/>
      <c r="J139" s="33"/>
      <c r="K139" s="56"/>
      <c r="L139" s="75"/>
      <c r="M139" s="38"/>
      <c r="N139" s="48"/>
      <c r="O139" s="48"/>
      <c r="P139" s="48"/>
      <c r="Q139" s="48"/>
      <c r="R139" s="28"/>
      <c r="S139" s="34"/>
    </row>
    <row r="140" spans="1:19" s="1" customFormat="1" ht="15">
      <c r="A140" s="33"/>
      <c r="B140" s="33"/>
      <c r="C140" s="33"/>
      <c r="D140" s="33"/>
      <c r="E140" s="33"/>
      <c r="F140" s="5"/>
      <c r="G140" s="7"/>
      <c r="H140" s="46"/>
      <c r="I140" s="44"/>
      <c r="J140" s="33"/>
      <c r="K140" s="56"/>
      <c r="L140" s="75"/>
      <c r="M140" s="38"/>
      <c r="N140" s="48"/>
      <c r="O140" s="48"/>
      <c r="P140" s="48"/>
      <c r="Q140" s="48"/>
      <c r="R140" s="28"/>
      <c r="S140" s="34"/>
    </row>
    <row r="141" spans="1:19" s="1" customFormat="1" ht="15">
      <c r="A141" s="33"/>
      <c r="B141" s="33"/>
      <c r="C141" s="33"/>
      <c r="D141" s="33"/>
      <c r="E141" s="33"/>
      <c r="F141" s="5"/>
      <c r="G141" s="7"/>
      <c r="H141" s="46"/>
      <c r="I141" s="44"/>
      <c r="J141" s="33"/>
      <c r="K141" s="56"/>
      <c r="L141" s="75"/>
      <c r="M141" s="38"/>
      <c r="N141" s="48"/>
      <c r="O141" s="48"/>
      <c r="P141" s="48"/>
      <c r="Q141" s="48"/>
      <c r="R141" s="28"/>
      <c r="S141" s="34"/>
    </row>
    <row r="142" spans="1:19" s="1" customFormat="1" ht="15">
      <c r="A142" s="33"/>
      <c r="B142" s="33"/>
      <c r="C142" s="33"/>
      <c r="D142" s="33"/>
      <c r="E142" s="33"/>
      <c r="F142" s="5"/>
      <c r="G142" s="7"/>
      <c r="H142" s="46"/>
      <c r="I142" s="44"/>
      <c r="J142" s="33"/>
      <c r="K142" s="56"/>
      <c r="L142" s="75"/>
      <c r="M142" s="38"/>
      <c r="N142" s="48"/>
      <c r="O142" s="48"/>
      <c r="P142" s="48"/>
      <c r="Q142" s="48"/>
      <c r="R142" s="28"/>
      <c r="S142" s="34"/>
    </row>
    <row r="143" spans="1:19" s="1" customFormat="1" ht="15">
      <c r="A143" s="33"/>
      <c r="B143" s="33"/>
      <c r="C143" s="33"/>
      <c r="D143" s="33"/>
      <c r="E143" s="33"/>
      <c r="F143" s="5"/>
      <c r="G143" s="7"/>
      <c r="H143" s="46"/>
      <c r="I143" s="44"/>
      <c r="J143" s="33"/>
      <c r="K143" s="56"/>
      <c r="L143" s="75"/>
      <c r="M143" s="38"/>
      <c r="N143" s="48"/>
      <c r="O143" s="48"/>
      <c r="P143" s="48"/>
      <c r="Q143" s="48"/>
      <c r="R143" s="28"/>
      <c r="S143" s="34"/>
    </row>
    <row r="144" spans="1:19" s="1" customFormat="1" ht="15">
      <c r="A144" s="33"/>
      <c r="B144" s="33"/>
      <c r="C144" s="33"/>
      <c r="D144" s="33"/>
      <c r="E144" s="33"/>
      <c r="F144" s="5"/>
      <c r="G144" s="7"/>
      <c r="H144" s="46"/>
      <c r="I144" s="44"/>
      <c r="J144" s="33"/>
      <c r="K144" s="56"/>
      <c r="L144" s="75"/>
      <c r="M144" s="38"/>
      <c r="N144" s="48"/>
      <c r="O144" s="48"/>
      <c r="P144" s="48"/>
      <c r="Q144" s="48"/>
      <c r="R144" s="28"/>
      <c r="S144" s="34"/>
    </row>
    <row r="145" spans="1:19" s="1" customFormat="1" ht="15">
      <c r="A145" s="33"/>
      <c r="B145" s="33"/>
      <c r="C145" s="33"/>
      <c r="D145" s="33"/>
      <c r="E145" s="33"/>
      <c r="F145" s="5"/>
      <c r="G145" s="7"/>
      <c r="H145" s="46"/>
      <c r="I145" s="44"/>
      <c r="J145" s="33"/>
      <c r="K145" s="56"/>
      <c r="L145" s="75"/>
      <c r="M145" s="38"/>
      <c r="N145" s="48"/>
      <c r="O145" s="48"/>
      <c r="P145" s="48"/>
      <c r="Q145" s="48"/>
      <c r="R145" s="28"/>
      <c r="S145" s="34"/>
    </row>
    <row r="146" spans="1:19" s="1" customFormat="1" ht="15">
      <c r="A146" s="33"/>
      <c r="B146" s="33"/>
      <c r="C146" s="33"/>
      <c r="D146" s="33"/>
      <c r="E146" s="33"/>
      <c r="F146" s="5"/>
      <c r="G146" s="7"/>
      <c r="H146" s="46"/>
      <c r="I146" s="44"/>
      <c r="J146" s="33"/>
      <c r="K146" s="56"/>
      <c r="L146" s="75"/>
      <c r="M146" s="38"/>
      <c r="N146" s="48"/>
      <c r="O146" s="48"/>
      <c r="P146" s="48"/>
      <c r="Q146" s="48"/>
      <c r="R146" s="28"/>
      <c r="S146" s="34"/>
    </row>
    <row r="147" spans="1:19" s="1" customFormat="1" ht="15">
      <c r="A147" s="33"/>
      <c r="B147" s="33"/>
      <c r="C147" s="33"/>
      <c r="D147" s="33"/>
      <c r="E147" s="33"/>
      <c r="F147" s="5"/>
      <c r="G147" s="7"/>
      <c r="H147" s="46"/>
      <c r="I147" s="44"/>
      <c r="J147" s="33"/>
      <c r="K147" s="56"/>
      <c r="L147" s="75"/>
      <c r="M147" s="38"/>
      <c r="N147" s="48"/>
      <c r="O147" s="48"/>
      <c r="P147" s="48"/>
      <c r="Q147" s="48"/>
      <c r="R147" s="28"/>
      <c r="S147" s="34"/>
    </row>
    <row r="148" spans="1:19" s="1" customFormat="1" ht="15">
      <c r="A148" s="33"/>
      <c r="B148" s="33"/>
      <c r="C148" s="33"/>
      <c r="D148" s="33"/>
      <c r="E148" s="33"/>
      <c r="F148" s="5"/>
      <c r="G148" s="7"/>
      <c r="H148" s="46"/>
      <c r="I148" s="44"/>
      <c r="J148" s="33"/>
      <c r="K148" s="56"/>
      <c r="L148" s="75"/>
      <c r="M148" s="38"/>
      <c r="N148" s="48"/>
      <c r="O148" s="48"/>
      <c r="P148" s="48"/>
      <c r="Q148" s="48"/>
      <c r="R148" s="28"/>
      <c r="S148" s="34"/>
    </row>
    <row r="149" spans="1:19" s="1" customFormat="1" ht="15">
      <c r="A149" s="33"/>
      <c r="B149" s="33"/>
      <c r="C149" s="33"/>
      <c r="D149" s="33"/>
      <c r="E149" s="33"/>
      <c r="F149" s="5"/>
      <c r="G149" s="7"/>
      <c r="H149" s="46"/>
      <c r="I149" s="44"/>
      <c r="J149" s="33"/>
      <c r="K149" s="56"/>
      <c r="L149" s="75"/>
      <c r="M149" s="38"/>
      <c r="N149" s="48"/>
      <c r="O149" s="48"/>
      <c r="P149" s="48"/>
      <c r="Q149" s="48"/>
      <c r="R149" s="28"/>
      <c r="S149" s="34"/>
    </row>
  </sheetData>
  <sheetProtection/>
  <mergeCells count="30">
    <mergeCell ref="J62:L62"/>
    <mergeCell ref="A65:F65"/>
    <mergeCell ref="A63:F63"/>
    <mergeCell ref="A64:F64"/>
    <mergeCell ref="G62:H62"/>
    <mergeCell ref="A3:S3"/>
    <mergeCell ref="A2:S2"/>
    <mergeCell ref="S4:S5"/>
    <mergeCell ref="A6:F6"/>
    <mergeCell ref="O4:R4"/>
    <mergeCell ref="H4:M4"/>
    <mergeCell ref="N4:N5"/>
    <mergeCell ref="A4:F4"/>
    <mergeCell ref="G4:G5"/>
    <mergeCell ref="G47:S47"/>
    <mergeCell ref="A7:N7"/>
    <mergeCell ref="A10:S10"/>
    <mergeCell ref="A9:N9"/>
    <mergeCell ref="A46:S46"/>
    <mergeCell ref="A35:N35"/>
    <mergeCell ref="G44:G45"/>
    <mergeCell ref="H44:H45"/>
    <mergeCell ref="G37:S37"/>
    <mergeCell ref="A23:S23"/>
    <mergeCell ref="A36:S36"/>
    <mergeCell ref="G11:S11"/>
    <mergeCell ref="G16:S16"/>
    <mergeCell ref="G19:S19"/>
    <mergeCell ref="G24:S24"/>
    <mergeCell ref="G31:S31"/>
  </mergeCells>
  <printOptions horizontalCentered="1"/>
  <pageMargins left="0.3937007874015748" right="0.3937007874015748" top="0.3937007874015748" bottom="0.3937007874015748" header="0" footer="0"/>
  <pageSetup fitToHeight="15" fitToWidth="1" horizontalDpi="600" verticalDpi="600" orientation="landscape" paperSize="9" scale="63" r:id="rId1"/>
  <rowBreaks count="1" manualBreakCount="1">
    <brk id="1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Головченко Татьяна Васильевна</dc:creator>
  <cp:keywords/>
  <dc:description/>
  <cp:lastModifiedBy>U.Streltsova</cp:lastModifiedBy>
  <cp:lastPrinted>2015-10-19T09:19:33Z</cp:lastPrinted>
  <dcterms:created xsi:type="dcterms:W3CDTF">2014-09-25T15:02:59Z</dcterms:created>
  <dcterms:modified xsi:type="dcterms:W3CDTF">2015-11-16T08:01:05Z</dcterms:modified>
  <cp:category/>
  <cp:version/>
  <cp:contentType/>
  <cp:contentStatus/>
</cp:coreProperties>
</file>